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ocabidgod-my.sharepoint.com/personal/oai_incabide_gob_do/Documents/2024/INFORMACIONES DEL PORTAL/Septiembre/Contabilidad/"/>
    </mc:Choice>
  </mc:AlternateContent>
  <xr:revisionPtr revIDLastSave="0" documentId="8_{0BF7F3ED-3E4F-4A92-8B3D-4E464CEE7A5C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 Inventario JULIO 2024 " sheetId="27" r:id="rId1"/>
  </sheets>
  <definedNames>
    <definedName name="_xlnm.Print_Area" localSheetId="0">' Inventario JULIO 2024 '!$A$1:$M$221</definedName>
    <definedName name="_xlnm.Print_Titles" localSheetId="0">' Inventario JULIO 2024 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6" i="27" l="1"/>
  <c r="J94" i="27"/>
  <c r="M38" i="27"/>
  <c r="J188" i="27"/>
  <c r="K176" i="27"/>
  <c r="J122" i="27"/>
  <c r="J104" i="27"/>
  <c r="J103" i="27"/>
  <c r="M99" i="27"/>
  <c r="L99" i="27"/>
  <c r="M98" i="27"/>
  <c r="L98" i="27"/>
  <c r="K100" i="27"/>
  <c r="G101" i="27" s="1"/>
  <c r="J72" i="27"/>
  <c r="L72" i="27" s="1"/>
  <c r="J69" i="27"/>
  <c r="L69" i="27" s="1"/>
  <c r="J65" i="27"/>
  <c r="F65" i="27"/>
  <c r="J64" i="27"/>
  <c r="J63" i="27"/>
  <c r="F63" i="27"/>
  <c r="J62" i="27"/>
  <c r="J56" i="27"/>
  <c r="L56" i="27" s="1"/>
  <c r="J53" i="27"/>
  <c r="J49" i="27"/>
  <c r="J48" i="27"/>
  <c r="L48" i="27" s="1"/>
  <c r="J45" i="27"/>
  <c r="K45" i="27" s="1"/>
  <c r="K37" i="27"/>
  <c r="K40" i="27"/>
  <c r="K41" i="27"/>
  <c r="K42" i="27"/>
  <c r="K36" i="27"/>
  <c r="L32" i="27"/>
  <c r="K31" i="27"/>
  <c r="G31" i="27"/>
  <c r="K17" i="27"/>
  <c r="K14" i="27"/>
  <c r="K15" i="27"/>
  <c r="K16" i="27"/>
  <c r="M19" i="27"/>
  <c r="L19" i="27"/>
  <c r="J13" i="27"/>
  <c r="J12" i="27"/>
  <c r="J11" i="27"/>
  <c r="K175" i="27"/>
  <c r="K146" i="27"/>
  <c r="K111" i="27"/>
  <c r="K112" i="27"/>
  <c r="K63" i="27"/>
  <c r="L37" i="27"/>
  <c r="L38" i="27"/>
  <c r="L39" i="27"/>
  <c r="L40" i="27"/>
  <c r="L41" i="27"/>
  <c r="L42" i="27"/>
  <c r="L43" i="27"/>
  <c r="L44" i="27"/>
  <c r="L46" i="27"/>
  <c r="L47" i="27"/>
  <c r="L49" i="27"/>
  <c r="L50" i="27"/>
  <c r="L51" i="27"/>
  <c r="L52" i="27"/>
  <c r="L53" i="27"/>
  <c r="L54" i="27"/>
  <c r="L55" i="27"/>
  <c r="L57" i="27"/>
  <c r="L58" i="27"/>
  <c r="L59" i="27"/>
  <c r="L60" i="27"/>
  <c r="L61" i="27"/>
  <c r="L62" i="27"/>
  <c r="L63" i="27"/>
  <c r="L64" i="27"/>
  <c r="L65" i="27"/>
  <c r="L66" i="27"/>
  <c r="L67" i="27"/>
  <c r="L68" i="27"/>
  <c r="L70" i="27"/>
  <c r="L71" i="27"/>
  <c r="L73" i="27"/>
  <c r="L74" i="27"/>
  <c r="L75" i="27"/>
  <c r="L76" i="27"/>
  <c r="L77" i="27"/>
  <c r="L78" i="27"/>
  <c r="L79" i="27"/>
  <c r="L80" i="27"/>
  <c r="L81" i="27"/>
  <c r="L82" i="27"/>
  <c r="L83" i="27"/>
  <c r="L84" i="27"/>
  <c r="L85" i="27"/>
  <c r="L86" i="27"/>
  <c r="L87" i="27"/>
  <c r="L88" i="27"/>
  <c r="L89" i="27"/>
  <c r="L36" i="27"/>
  <c r="K46" i="27"/>
  <c r="L31" i="27"/>
  <c r="J31" i="27"/>
  <c r="M31" i="27"/>
  <c r="L45" i="27" l="1"/>
  <c r="K152" i="27"/>
  <c r="K156" i="27"/>
  <c r="K157" i="27"/>
  <c r="K158" i="27"/>
  <c r="K159" i="27"/>
  <c r="K134" i="27"/>
  <c r="M134" i="27" s="1"/>
  <c r="K135" i="27"/>
  <c r="F32" i="27" l="1"/>
  <c r="F31" i="27"/>
  <c r="M181" i="27" l="1"/>
  <c r="I251" i="27"/>
  <c r="I252" i="27" s="1"/>
  <c r="D250" i="27"/>
  <c r="B250" i="27"/>
  <c r="I245" i="27"/>
  <c r="F245" i="27"/>
  <c r="F246" i="27" s="1"/>
  <c r="C235" i="27"/>
  <c r="B237" i="27" s="1"/>
  <c r="D238" i="27" s="1"/>
  <c r="D234" i="27"/>
  <c r="I233" i="27"/>
  <c r="G233" i="27"/>
  <c r="G234" i="27" s="1"/>
  <c r="M197" i="27"/>
  <c r="L193" i="27"/>
  <c r="M192" i="27"/>
  <c r="L192" i="27"/>
  <c r="M191" i="27"/>
  <c r="L191" i="27"/>
  <c r="M190" i="27"/>
  <c r="L190" i="27"/>
  <c r="M189" i="27"/>
  <c r="L189" i="27"/>
  <c r="L188" i="27"/>
  <c r="K188" i="27"/>
  <c r="M188" i="27" s="1"/>
  <c r="L187" i="27"/>
  <c r="K187" i="27"/>
  <c r="M187" i="27" s="1"/>
  <c r="L186" i="27"/>
  <c r="K186" i="27"/>
  <c r="M186" i="27" s="1"/>
  <c r="L185" i="27"/>
  <c r="K185" i="27"/>
  <c r="M185" i="27" s="1"/>
  <c r="M184" i="27"/>
  <c r="L184" i="27"/>
  <c r="M183" i="27"/>
  <c r="L183" i="27"/>
  <c r="L182" i="27"/>
  <c r="K182" i="27"/>
  <c r="L181" i="27"/>
  <c r="M180" i="27"/>
  <c r="L180" i="27"/>
  <c r="L179" i="27"/>
  <c r="K179" i="27"/>
  <c r="M179" i="27" s="1"/>
  <c r="L178" i="27"/>
  <c r="K178" i="27"/>
  <c r="M178" i="27" s="1"/>
  <c r="L177" i="27"/>
  <c r="K177" i="27"/>
  <c r="M177" i="27" s="1"/>
  <c r="M176" i="27"/>
  <c r="L176" i="27"/>
  <c r="M175" i="27"/>
  <c r="L175" i="27"/>
  <c r="L174" i="27"/>
  <c r="K174" i="27"/>
  <c r="M174" i="27" s="1"/>
  <c r="L173" i="27"/>
  <c r="K173" i="27"/>
  <c r="M173" i="27" s="1"/>
  <c r="L172" i="27"/>
  <c r="K172" i="27"/>
  <c r="M172" i="27" s="1"/>
  <c r="L171" i="27"/>
  <c r="K171" i="27"/>
  <c r="M171" i="27" s="1"/>
  <c r="L170" i="27"/>
  <c r="M169" i="27"/>
  <c r="L169" i="27"/>
  <c r="M168" i="27"/>
  <c r="L168" i="27"/>
  <c r="M167" i="27"/>
  <c r="L167" i="27"/>
  <c r="L166" i="27"/>
  <c r="K166" i="27"/>
  <c r="M166" i="27" s="1"/>
  <c r="L165" i="27"/>
  <c r="K165" i="27"/>
  <c r="M165" i="27" s="1"/>
  <c r="M164" i="27"/>
  <c r="L164" i="27"/>
  <c r="L163" i="27"/>
  <c r="K163" i="27"/>
  <c r="M163" i="27" s="1"/>
  <c r="M162" i="27"/>
  <c r="L162" i="27"/>
  <c r="L161" i="27"/>
  <c r="K161" i="27"/>
  <c r="M161" i="27" s="1"/>
  <c r="M160" i="27"/>
  <c r="L160" i="27"/>
  <c r="L159" i="27"/>
  <c r="L158" i="27"/>
  <c r="L157" i="27"/>
  <c r="L156" i="27"/>
  <c r="M155" i="27"/>
  <c r="L155" i="27"/>
  <c r="M154" i="27"/>
  <c r="L154" i="27"/>
  <c r="M153" i="27"/>
  <c r="L153" i="27"/>
  <c r="L152" i="27"/>
  <c r="L151" i="27"/>
  <c r="L150" i="27"/>
  <c r="K150" i="27"/>
  <c r="M150" i="27" s="1"/>
  <c r="L149" i="27"/>
  <c r="K149" i="27"/>
  <c r="M149" i="27" s="1"/>
  <c r="L148" i="27"/>
  <c r="K148" i="27"/>
  <c r="M148" i="27" s="1"/>
  <c r="L147" i="27"/>
  <c r="K147" i="27"/>
  <c r="M147" i="27" s="1"/>
  <c r="L146" i="27"/>
  <c r="M146" i="27"/>
  <c r="L145" i="27"/>
  <c r="K145" i="27"/>
  <c r="L144" i="27"/>
  <c r="K144" i="27"/>
  <c r="L143" i="27"/>
  <c r="K143" i="27"/>
  <c r="M143" i="27" s="1"/>
  <c r="M142" i="27"/>
  <c r="L142" i="27"/>
  <c r="L141" i="27"/>
  <c r="M140" i="27"/>
  <c r="L140" i="27"/>
  <c r="L139" i="27"/>
  <c r="K139" i="27"/>
  <c r="M139" i="27" s="1"/>
  <c r="L138" i="27"/>
  <c r="K138" i="27"/>
  <c r="M138" i="27" s="1"/>
  <c r="L137" i="27"/>
  <c r="K137" i="27"/>
  <c r="M137" i="27" s="1"/>
  <c r="L136" i="27"/>
  <c r="K136" i="27"/>
  <c r="M136" i="27" s="1"/>
  <c r="L135" i="27"/>
  <c r="L134" i="27"/>
  <c r="L133" i="27"/>
  <c r="K133" i="27"/>
  <c r="M133" i="27" s="1"/>
  <c r="L132" i="27"/>
  <c r="K132" i="27"/>
  <c r="M132" i="27" s="1"/>
  <c r="L131" i="27"/>
  <c r="K131" i="27"/>
  <c r="M131" i="27" s="1"/>
  <c r="L130" i="27"/>
  <c r="K130" i="27"/>
  <c r="M130" i="27" s="1"/>
  <c r="L129" i="27"/>
  <c r="K129" i="27"/>
  <c r="M129" i="27" s="1"/>
  <c r="L128" i="27"/>
  <c r="K128" i="27"/>
  <c r="M128" i="27" s="1"/>
  <c r="L127" i="27"/>
  <c r="K127" i="27"/>
  <c r="M127" i="27" s="1"/>
  <c r="K126" i="27"/>
  <c r="L126" i="27"/>
  <c r="K125" i="27"/>
  <c r="L125" i="27"/>
  <c r="L124" i="27"/>
  <c r="K124" i="27"/>
  <c r="M124" i="27" s="1"/>
  <c r="L123" i="27"/>
  <c r="K123" i="27"/>
  <c r="M123" i="27" s="1"/>
  <c r="L122" i="27"/>
  <c r="K122" i="27"/>
  <c r="M122" i="27" s="1"/>
  <c r="L121" i="27"/>
  <c r="K121" i="27"/>
  <c r="M121" i="27" s="1"/>
  <c r="M120" i="27"/>
  <c r="L120" i="27"/>
  <c r="L119" i="27"/>
  <c r="K119" i="27"/>
  <c r="M119" i="27" s="1"/>
  <c r="L118" i="27"/>
  <c r="K118" i="27"/>
  <c r="M118" i="27" s="1"/>
  <c r="L117" i="27"/>
  <c r="K117" i="27"/>
  <c r="M117" i="27" s="1"/>
  <c r="L116" i="27"/>
  <c r="K116" i="27"/>
  <c r="M116" i="27" s="1"/>
  <c r="L115" i="27"/>
  <c r="K115" i="27"/>
  <c r="M115" i="27" s="1"/>
  <c r="L114" i="27"/>
  <c r="K114" i="27"/>
  <c r="M114" i="27" s="1"/>
  <c r="M113" i="27"/>
  <c r="M112" i="27"/>
  <c r="L112" i="27"/>
  <c r="L111" i="27"/>
  <c r="M111" i="27"/>
  <c r="L110" i="27"/>
  <c r="K110" i="27"/>
  <c r="M110" i="27" s="1"/>
  <c r="M109" i="27"/>
  <c r="L109" i="27"/>
  <c r="L108" i="27"/>
  <c r="M107" i="27"/>
  <c r="L107" i="27"/>
  <c r="L106" i="27"/>
  <c r="K106" i="27"/>
  <c r="M106" i="27" s="1"/>
  <c r="L105" i="27"/>
  <c r="L104" i="27"/>
  <c r="L103" i="27"/>
  <c r="L102" i="27"/>
  <c r="L101" i="27"/>
  <c r="K101" i="27"/>
  <c r="M101" i="27" s="1"/>
  <c r="L100" i="27"/>
  <c r="M100" i="27"/>
  <c r="L97" i="27"/>
  <c r="K97" i="27"/>
  <c r="M97" i="27" s="1"/>
  <c r="K96" i="27"/>
  <c r="L96" i="27"/>
  <c r="K95" i="27"/>
  <c r="L94" i="27"/>
  <c r="K94" i="27"/>
  <c r="L93" i="27"/>
  <c r="K89" i="27"/>
  <c r="M89" i="27" s="1"/>
  <c r="M88" i="27"/>
  <c r="M87" i="27"/>
  <c r="K86" i="27"/>
  <c r="M86" i="27" s="1"/>
  <c r="M85" i="27"/>
  <c r="K84" i="27"/>
  <c r="M84" i="27" s="1"/>
  <c r="M83" i="27"/>
  <c r="M82" i="27"/>
  <c r="M79" i="27"/>
  <c r="K78" i="27"/>
  <c r="G78" i="27"/>
  <c r="M77" i="27"/>
  <c r="K76" i="27"/>
  <c r="G76" i="27"/>
  <c r="M76" i="27" s="1"/>
  <c r="K75" i="27"/>
  <c r="G75" i="27"/>
  <c r="M74" i="27"/>
  <c r="M73" i="27"/>
  <c r="K72" i="27"/>
  <c r="G72" i="27"/>
  <c r="K71" i="27"/>
  <c r="M71" i="27" s="1"/>
  <c r="K70" i="27"/>
  <c r="G70" i="27"/>
  <c r="K69" i="27"/>
  <c r="G69" i="27"/>
  <c r="K68" i="27"/>
  <c r="G68" i="27"/>
  <c r="M67" i="27"/>
  <c r="M66" i="27"/>
  <c r="K65" i="27"/>
  <c r="G65" i="27"/>
  <c r="G64" i="27"/>
  <c r="G62" i="27"/>
  <c r="M61" i="27"/>
  <c r="K60" i="27"/>
  <c r="M60" i="27" s="1"/>
  <c r="M59" i="27"/>
  <c r="M58" i="27"/>
  <c r="K57" i="27"/>
  <c r="M57" i="27" s="1"/>
  <c r="K56" i="27"/>
  <c r="M56" i="27" s="1"/>
  <c r="K55" i="27"/>
  <c r="M55" i="27" s="1"/>
  <c r="M54" i="27"/>
  <c r="K53" i="27"/>
  <c r="M53" i="27" s="1"/>
  <c r="M52" i="27"/>
  <c r="M51" i="27"/>
  <c r="M50" i="27"/>
  <c r="K49" i="27"/>
  <c r="M49" i="27" s="1"/>
  <c r="K48" i="27"/>
  <c r="M48" i="27" s="1"/>
  <c r="M47" i="27"/>
  <c r="M46" i="27"/>
  <c r="M45" i="27"/>
  <c r="M44" i="27"/>
  <c r="M43" i="27"/>
  <c r="M42" i="27"/>
  <c r="M41" i="27"/>
  <c r="G40" i="27"/>
  <c r="M40" i="27" s="1"/>
  <c r="M37" i="27"/>
  <c r="D31" i="27"/>
  <c r="L18" i="27"/>
  <c r="K18" i="27"/>
  <c r="M18" i="27" s="1"/>
  <c r="M17" i="27"/>
  <c r="L17" i="27"/>
  <c r="L16" i="27"/>
  <c r="M16" i="27"/>
  <c r="L15" i="27"/>
  <c r="M15" i="27"/>
  <c r="L14" i="27"/>
  <c r="M14" i="27"/>
  <c r="L13" i="27"/>
  <c r="K13" i="27"/>
  <c r="M13" i="27" s="1"/>
  <c r="L12" i="27"/>
  <c r="K12" i="27"/>
  <c r="M12" i="27" s="1"/>
  <c r="K11" i="27"/>
  <c r="M11" i="27" s="1"/>
  <c r="M20" i="27" l="1"/>
  <c r="M95" i="27"/>
  <c r="M193" i="27" s="1"/>
  <c r="G96" i="27"/>
  <c r="M36" i="27"/>
  <c r="M144" i="27"/>
  <c r="M126" i="27"/>
  <c r="M145" i="27"/>
  <c r="M70" i="27"/>
  <c r="L11" i="27"/>
  <c r="K108" i="27"/>
  <c r="M108" i="27" s="1"/>
  <c r="M135" i="27"/>
  <c r="K170" i="27"/>
  <c r="M170" i="27" s="1"/>
  <c r="M69" i="27"/>
  <c r="M182" i="27"/>
  <c r="K62" i="27"/>
  <c r="K64" i="27"/>
  <c r="M64" i="27" s="1"/>
  <c r="M68" i="27"/>
  <c r="M75" i="27"/>
  <c r="M78" i="27"/>
  <c r="M125" i="27"/>
  <c r="M158" i="27"/>
  <c r="M159" i="27"/>
  <c r="M156" i="27"/>
  <c r="M72" i="27"/>
  <c r="M157" i="27"/>
  <c r="C256" i="27"/>
  <c r="M33" i="27"/>
  <c r="M65" i="27"/>
  <c r="K80" i="27"/>
  <c r="M80" i="27" s="1"/>
  <c r="M81" i="27"/>
  <c r="K103" i="27"/>
  <c r="M103" i="27" s="1"/>
  <c r="K104" i="27"/>
  <c r="M104" i="27" s="1"/>
  <c r="K105" i="27"/>
  <c r="M105" i="27" s="1"/>
  <c r="K151" i="27"/>
  <c r="M151" i="27" s="1"/>
  <c r="M152" i="27"/>
  <c r="M102" i="27"/>
  <c r="G63" i="27" l="1"/>
  <c r="M63" i="27" s="1"/>
  <c r="M62" i="27"/>
  <c r="M90" i="27" l="1"/>
  <c r="M200" i="27"/>
</calcChain>
</file>

<file path=xl/sharedStrings.xml><?xml version="1.0" encoding="utf-8"?>
<sst xmlns="http://schemas.openxmlformats.org/spreadsheetml/2006/main" count="600" uniqueCount="385">
  <si>
    <t>OFICINA DE CUSTODIA Y ADMINISTRACIÓN DE BIENES INCAUTADOS Y DECOMISADOS</t>
  </si>
  <si>
    <t>REPORTE DE BIENES DE CONSUMO (ALMACÉN GENERAL)</t>
  </si>
  <si>
    <t>CODIGO INSTITUCIONAL</t>
  </si>
  <si>
    <r>
      <t>DESCRIPCI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Calibri"/>
        <family val="2"/>
        <scheme val="minor"/>
      </rPr>
      <t>N DE LOS ART</t>
    </r>
    <r>
      <rPr>
        <b/>
        <sz val="12"/>
        <color theme="1"/>
        <rFont val="Calibri"/>
        <family val="2"/>
      </rPr>
      <t>Í</t>
    </r>
    <r>
      <rPr>
        <b/>
        <sz val="12"/>
        <color theme="1"/>
        <rFont val="Calibri"/>
        <family val="2"/>
        <scheme val="minor"/>
      </rPr>
      <t>CULOS</t>
    </r>
  </si>
  <si>
    <t>UNIDAD</t>
  </si>
  <si>
    <t>INVENTARIO INICIAL / UNIDADES</t>
  </si>
  <si>
    <t>COSTO RD$</t>
  </si>
  <si>
    <t>ENTRADAS / UNIDADES</t>
  </si>
  <si>
    <t>COSTO ENTRADAS EN RD$</t>
  </si>
  <si>
    <r>
      <t>FECHA DE ADQUISICI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Calibri"/>
        <family val="2"/>
        <scheme val="minor"/>
      </rPr>
      <t>N</t>
    </r>
  </si>
  <si>
    <t>FECHA DE REGISTRO</t>
  </si>
  <si>
    <t>SALIDAS / UNIDADES</t>
  </si>
  <si>
    <t>COSTO SALIDAS EN RD$</t>
  </si>
  <si>
    <t>EXISTENCIA / UNIDADES</t>
  </si>
  <si>
    <t>COSTO DE EXISTENCIA EN RD$</t>
  </si>
  <si>
    <t>01-01-001</t>
  </si>
  <si>
    <t>FALDO DE AGUA PLANETA 20/1</t>
  </si>
  <si>
    <t>2.3.7.1.01</t>
  </si>
  <si>
    <t>01-01-002</t>
  </si>
  <si>
    <t>01-01-003</t>
  </si>
  <si>
    <t>01-01-004</t>
  </si>
  <si>
    <t>CAJITA DE TE MANZANILLA MIEL Y VAINILLA</t>
  </si>
  <si>
    <t>CAJA</t>
  </si>
  <si>
    <t>01-01-005</t>
  </si>
  <si>
    <t>CAJITA DE TE FRESA,MANGO</t>
  </si>
  <si>
    <t>01-01-006</t>
  </si>
  <si>
    <t>CAJITA DE TE FRAMBUESA Y GRANADA</t>
  </si>
  <si>
    <t>UND</t>
  </si>
  <si>
    <t>2.3.7.1.02</t>
  </si>
  <si>
    <t>TOTAL</t>
  </si>
  <si>
    <t>EQUIPO DE COCINA</t>
  </si>
  <si>
    <t>HERRAMIENTAS MENORES</t>
  </si>
  <si>
    <t>2.3.9.2.01</t>
  </si>
  <si>
    <t>COMBUSTIBLES</t>
  </si>
  <si>
    <t>01-09-001</t>
  </si>
  <si>
    <t>GASOLINA</t>
  </si>
  <si>
    <t>GL</t>
  </si>
  <si>
    <t>01-10-001</t>
  </si>
  <si>
    <t>GASOIL</t>
  </si>
  <si>
    <t>MATERIALES DE LIMPIEZA</t>
  </si>
  <si>
    <t>01-11-001</t>
  </si>
  <si>
    <t>ESCOBA CON PALO REINA</t>
  </si>
  <si>
    <t>2.3.9.1.01</t>
  </si>
  <si>
    <t>01-11-002</t>
  </si>
  <si>
    <t>01-11-003</t>
  </si>
  <si>
    <t>GUANTES DE LIMPIEZA</t>
  </si>
  <si>
    <t>PAQ</t>
  </si>
  <si>
    <t>01-11-004</t>
  </si>
  <si>
    <t>SUAPER MR MOSP#24</t>
  </si>
  <si>
    <t>01-11-006</t>
  </si>
  <si>
    <t>ESPONJA / BRILLO SCOTT</t>
  </si>
  <si>
    <t>01-11-007</t>
  </si>
  <si>
    <t>ESCOBILLA DE INODORO REINA</t>
  </si>
  <si>
    <t>01-11-008</t>
  </si>
  <si>
    <t>TOALLA MULTIUSO</t>
  </si>
  <si>
    <t>01-11-009</t>
  </si>
  <si>
    <t>LANILLA KLINACCION</t>
  </si>
  <si>
    <t>01-11-010</t>
  </si>
  <si>
    <t>PAQUETE 1/3 LANILLA MULTICOLOR</t>
  </si>
  <si>
    <t>01-11-011</t>
  </si>
  <si>
    <t>LANILLA MULTICOLOR</t>
  </si>
  <si>
    <t>ACE DE  30 LIBRAS</t>
  </si>
  <si>
    <t>01-11-014</t>
  </si>
  <si>
    <t>PAÑO ABSORBENTE MICROFIBRA PARA COCINA</t>
  </si>
  <si>
    <t>01-11-015</t>
  </si>
  <si>
    <t>GALON LAVAPLATOS 128 OZ</t>
  </si>
  <si>
    <t>01-11-016</t>
  </si>
  <si>
    <t>JABON DE MANOS</t>
  </si>
  <si>
    <t>01-11-018</t>
  </si>
  <si>
    <t>VINAGRE PARA LIMPIAR</t>
  </si>
  <si>
    <t>01-11-019</t>
  </si>
  <si>
    <t xml:space="preserve">GALON ALCOHOL ISOPROPILICO 70% </t>
  </si>
  <si>
    <t>01-11-020</t>
  </si>
  <si>
    <t>REMOVEDOR DE MANCHAS ACEL</t>
  </si>
  <si>
    <t>01-11-021</t>
  </si>
  <si>
    <t>GALON DESINFECTANTE AMBI</t>
  </si>
  <si>
    <t>01-11-022</t>
  </si>
  <si>
    <t>DESGRASANTE MULTIUSO LIMAR GALON</t>
  </si>
  <si>
    <t>01-11-023</t>
  </si>
  <si>
    <t>GALON CLORO LIQUIDO CONTRADO 6%</t>
  </si>
  <si>
    <t>01-11-024</t>
  </si>
  <si>
    <t>GEL ANTIBACTERIAL KLINACCION GALON</t>
  </si>
  <si>
    <t>01-11-025</t>
  </si>
  <si>
    <t>01-11-026</t>
  </si>
  <si>
    <t>CERA LIQUIDA LIMAR DE VEHICULOS</t>
  </si>
  <si>
    <t>01-11-027</t>
  </si>
  <si>
    <t>GALON DE LIMPIA CRISTAL SUPER CLEAN</t>
  </si>
  <si>
    <t>01-11-028</t>
  </si>
  <si>
    <t>HIDRATANTE PARA PIEL DE ASIENTOS</t>
  </si>
  <si>
    <t>01-11-029</t>
  </si>
  <si>
    <t>01-11-030</t>
  </si>
  <si>
    <t>PAPEL DE BAÑO</t>
  </si>
  <si>
    <t>01-11-031</t>
  </si>
  <si>
    <t>FALDO PAPEL TOALLA 1/6</t>
  </si>
  <si>
    <t>01-11-032</t>
  </si>
  <si>
    <t>PAPEL TOALLA</t>
  </si>
  <si>
    <t>01-11-033</t>
  </si>
  <si>
    <t>01-11-034</t>
  </si>
  <si>
    <t>01-11-035</t>
  </si>
  <si>
    <t>01-11-036</t>
  </si>
  <si>
    <t>SHAMPOO PARA AUTOS JIREH</t>
  </si>
  <si>
    <t>01-11-037</t>
  </si>
  <si>
    <t>AMBIENTADOR GLADE SPRAY</t>
  </si>
  <si>
    <t>01-11-038</t>
  </si>
  <si>
    <t>UNIDAD DE FUNDAS 17X22</t>
  </si>
  <si>
    <t>01-11-039</t>
  </si>
  <si>
    <t>01-11-040</t>
  </si>
  <si>
    <t>01-11-041</t>
  </si>
  <si>
    <t>RECOGEDOR DE BASURA</t>
  </si>
  <si>
    <t>01-11-042</t>
  </si>
  <si>
    <t>01-11-043</t>
  </si>
  <si>
    <t>PIEDRA PARA BAÑO AROMATICAS VIRGINIA</t>
  </si>
  <si>
    <r>
      <rPr>
        <b/>
        <sz val="12"/>
        <rFont val="Calibri"/>
        <family val="2"/>
      </rPr>
      <t>Ú</t>
    </r>
    <r>
      <rPr>
        <b/>
        <sz val="12"/>
        <rFont val="Calibri"/>
        <family val="2"/>
        <scheme val="minor"/>
      </rPr>
      <t>TILES DE ESCRITORIO, OFICINA E INFORMATICA</t>
    </r>
  </si>
  <si>
    <t>01-12-001</t>
  </si>
  <si>
    <t>01-12-002</t>
  </si>
  <si>
    <t>01-12-003</t>
  </si>
  <si>
    <t>01-12-004</t>
  </si>
  <si>
    <t>01-12-005</t>
  </si>
  <si>
    <t>01-12-006</t>
  </si>
  <si>
    <t>LIBRETAS RAYADAS 5/8</t>
  </si>
  <si>
    <t>01-12-007</t>
  </si>
  <si>
    <t>01-12-008</t>
  </si>
  <si>
    <t>LIBREAS RAYADAS 8/11</t>
  </si>
  <si>
    <t>01-12-009</t>
  </si>
  <si>
    <t>PAQ. DE  12</t>
  </si>
  <si>
    <t>01-12-010</t>
  </si>
  <si>
    <t>CLIPS AGLUTINANTE  5/8</t>
  </si>
  <si>
    <t>01-12-011</t>
  </si>
  <si>
    <t>CLIPS 33 MM</t>
  </si>
  <si>
    <t xml:space="preserve">CAJA </t>
  </si>
  <si>
    <t>01-12-012</t>
  </si>
  <si>
    <t>01-12-013</t>
  </si>
  <si>
    <t>01-12-014</t>
  </si>
  <si>
    <t>DISPENSADOR DE CINTAS</t>
  </si>
  <si>
    <t>01-12-015</t>
  </si>
  <si>
    <t>CAJA DE LAPIZ ARTESCO 12/1</t>
  </si>
  <si>
    <t>01-12-016</t>
  </si>
  <si>
    <t>01-12-017</t>
  </si>
  <si>
    <t>01-12-018</t>
  </si>
  <si>
    <t>01-12-019</t>
  </si>
  <si>
    <t>CAJA DE GOMITAS</t>
  </si>
  <si>
    <t>01-12-020</t>
  </si>
  <si>
    <t>CAJA DE GOMITAS GRUESAS</t>
  </si>
  <si>
    <t>01-12-021</t>
  </si>
  <si>
    <t>TONER 206A NEGRO</t>
  </si>
  <si>
    <t>01-12-022</t>
  </si>
  <si>
    <t>TONER 206-A AMARILLO</t>
  </si>
  <si>
    <t>01-12-023</t>
  </si>
  <si>
    <t>TONER HP CE285-85A</t>
  </si>
  <si>
    <t>TONER LEXMARK X463X11G</t>
  </si>
  <si>
    <t>01-12-025</t>
  </si>
  <si>
    <t>TONER 12-A</t>
  </si>
  <si>
    <t>01-12-026</t>
  </si>
  <si>
    <t>MEMORIA USB</t>
  </si>
  <si>
    <t>01-12-027</t>
  </si>
  <si>
    <t>SELLOS AUTOTINTADO MICROBAN</t>
  </si>
  <si>
    <t>01-12-028</t>
  </si>
  <si>
    <t>SELLO SECO ESCRITORIO</t>
  </si>
  <si>
    <t>01-12-029</t>
  </si>
  <si>
    <t>01-12-030</t>
  </si>
  <si>
    <t>TONER HP LASERJET  CE278A</t>
  </si>
  <si>
    <t>01-12-031</t>
  </si>
  <si>
    <t xml:space="preserve">ARMAZON  PARA ARCHIVO 8X11 </t>
  </si>
  <si>
    <t>01-12-032</t>
  </si>
  <si>
    <t>PEGA STICK UHU  40 GRMS.374117</t>
  </si>
  <si>
    <t>01-12-033</t>
  </si>
  <si>
    <t>PENDAFLEX 8X11 ESSELTE/PEN</t>
  </si>
  <si>
    <t>01-12-034</t>
  </si>
  <si>
    <t>TONER CANON 051</t>
  </si>
  <si>
    <t>01-12-035</t>
  </si>
  <si>
    <t>CAJAS CARTON BLANCAS</t>
  </si>
  <si>
    <t>01-12-036</t>
  </si>
  <si>
    <t>CAJAS MATERIALES EMPAQUE</t>
  </si>
  <si>
    <t>01-12-037</t>
  </si>
  <si>
    <t xml:space="preserve">CAJAS CARTON CALIBRE FUERTE </t>
  </si>
  <si>
    <t>01-12-038</t>
  </si>
  <si>
    <t>01-12-039</t>
  </si>
  <si>
    <t>TIJERA</t>
  </si>
  <si>
    <t>01-12-040</t>
  </si>
  <si>
    <t>CORRECTOR LIQUIDO</t>
  </si>
  <si>
    <t>01-12-041</t>
  </si>
  <si>
    <t>MARCADORES DE PIZARRA</t>
  </si>
  <si>
    <t>01-12-042</t>
  </si>
  <si>
    <t>01-12-043</t>
  </si>
  <si>
    <t>GRAPADORAS</t>
  </si>
  <si>
    <t>01-12-044</t>
  </si>
  <si>
    <t>SACA GRAPAS</t>
  </si>
  <si>
    <t>01-12-045</t>
  </si>
  <si>
    <t>CLIPS AGLUTINANTE  1"1/4</t>
  </si>
  <si>
    <t>01-12-046</t>
  </si>
  <si>
    <t>01-12-047</t>
  </si>
  <si>
    <t>RESMA PAPEL TIMBRADA CON LOGO EN HILO</t>
  </si>
  <si>
    <t>01-12-048</t>
  </si>
  <si>
    <t>RESMA PAPEL CON LOGO EN BOND</t>
  </si>
  <si>
    <t>01-12-049</t>
  </si>
  <si>
    <t>01-12-050</t>
  </si>
  <si>
    <t>01-12-051</t>
  </si>
  <si>
    <t xml:space="preserve">TARJETAS DE PRESENTACION  BIENES </t>
  </si>
  <si>
    <t>REPUESTOS DE VEHICULO</t>
  </si>
  <si>
    <t>GRAND TOTAL</t>
  </si>
  <si>
    <t>SUMARIO POR PARTIDA PRESUPUESTARIA</t>
  </si>
  <si>
    <r>
      <t>C</t>
    </r>
    <r>
      <rPr>
        <b/>
        <sz val="9"/>
        <color theme="1"/>
        <rFont val="Calibri"/>
        <family val="2"/>
      </rPr>
      <t>Ó</t>
    </r>
    <r>
      <rPr>
        <b/>
        <sz val="9"/>
        <color theme="1"/>
        <rFont val="Calibri"/>
        <family val="2"/>
        <scheme val="minor"/>
      </rPr>
      <t>DIGO DE PARTIDA PRESUPUESTARIA</t>
    </r>
  </si>
  <si>
    <r>
      <t>DESCRIPCI</t>
    </r>
    <r>
      <rPr>
        <b/>
        <sz val="12"/>
        <color theme="1"/>
        <rFont val="Calibri"/>
        <family val="2"/>
      </rPr>
      <t>Ó</t>
    </r>
    <r>
      <rPr>
        <b/>
        <sz val="12"/>
        <color theme="1"/>
        <rFont val="Calibri"/>
        <family val="2"/>
        <scheme val="minor"/>
      </rPr>
      <t>N</t>
    </r>
  </si>
  <si>
    <t>MATERIAL DE LIMPIEZA</t>
  </si>
  <si>
    <t>UTILES OFICINA</t>
  </si>
  <si>
    <t>Lic. Rafael Feliz Gomez</t>
  </si>
  <si>
    <t>Encargado de Sección Almacén</t>
  </si>
  <si>
    <t>Encargado Administrativo/Financiero</t>
  </si>
  <si>
    <t>Preparado por:</t>
  </si>
  <si>
    <t>Revisado por:</t>
  </si>
  <si>
    <t>Aprobado por:</t>
  </si>
  <si>
    <t>PALO DE ESCOBA</t>
  </si>
  <si>
    <t>ESCOBA DE GOMA CON PALO 18¨</t>
  </si>
  <si>
    <t>CUBETA CON ESCURRIDOR 10 LITROS</t>
  </si>
  <si>
    <t>UNIDAD DE FUNDA DE BASURA 4 GALONES</t>
  </si>
  <si>
    <t>UNIDAD DE FUNDA DE BASURA 13 GALONES</t>
  </si>
  <si>
    <t>UNIDAD DE FUNDA DE BASURA 40 GALONES</t>
  </si>
  <si>
    <t>ZAFACON DE OFICINA SIN TAPA</t>
  </si>
  <si>
    <t>ZAFACON DE BAÑO CON TAPA</t>
  </si>
  <si>
    <t>TONER HP L 206 CYAN</t>
  </si>
  <si>
    <t>TONER HP L 206 MAGENTA</t>
  </si>
  <si>
    <t>01-01-017</t>
  </si>
  <si>
    <t>01-01-031</t>
  </si>
  <si>
    <t xml:space="preserve">  </t>
  </si>
  <si>
    <t>DISPENSADOR DE PAPEL HIGIENICO</t>
  </si>
  <si>
    <t>JABON LIQUIDO DE CUABA</t>
  </si>
  <si>
    <t>BRILLO SCOTT DE ACERO</t>
  </si>
  <si>
    <t>UNIDAD DE CLORO EN TABLETA PARA CISTERNA</t>
  </si>
  <si>
    <t>CAJITAS DE TE DE GINGER Y LIMON</t>
  </si>
  <si>
    <t xml:space="preserve">GOMA LIMPIA CRISTALES 18¨ SUPER CLEAN </t>
  </si>
  <si>
    <t>ATOMIZADOR DE 16 ONZAS</t>
  </si>
  <si>
    <t xml:space="preserve">CAJA DE NUECES MIXTAS </t>
  </si>
  <si>
    <t xml:space="preserve">Lourdes Rodriguez </t>
  </si>
  <si>
    <t>PAQUETE DE AZUCAR (5 LBS)</t>
  </si>
  <si>
    <t>01-11-044</t>
  </si>
  <si>
    <t>01-11-045</t>
  </si>
  <si>
    <t>01-11-046</t>
  </si>
  <si>
    <t>01-11-047</t>
  </si>
  <si>
    <t>01-11-048</t>
  </si>
  <si>
    <t>01-11-049</t>
  </si>
  <si>
    <t>01-11-050</t>
  </si>
  <si>
    <t>01-11-051</t>
  </si>
  <si>
    <t>01-11-052</t>
  </si>
  <si>
    <t>01-11-053</t>
  </si>
  <si>
    <t>CLORO EN TABLETA</t>
  </si>
  <si>
    <t>01-12-052</t>
  </si>
  <si>
    <t>01-12-053</t>
  </si>
  <si>
    <t>01-12-054</t>
  </si>
  <si>
    <t>01-12-055</t>
  </si>
  <si>
    <t>01-12-056</t>
  </si>
  <si>
    <t>01-12-057</t>
  </si>
  <si>
    <t>01-12-058</t>
  </si>
  <si>
    <t>RESMA PAPEL 81/2 x 11</t>
  </si>
  <si>
    <t>RESMA PAPEL 81/2 x 14</t>
  </si>
  <si>
    <t>RESMA</t>
  </si>
  <si>
    <t>LIBREAS RAYADAS 81/2 X 11</t>
  </si>
  <si>
    <t>CLIPS BILLETERO 3/4 19 MM</t>
  </si>
  <si>
    <t>01-12-059</t>
  </si>
  <si>
    <t>01-12-060</t>
  </si>
  <si>
    <t>01-12-061</t>
  </si>
  <si>
    <t>01-12-062</t>
  </si>
  <si>
    <t>01-12-063</t>
  </si>
  <si>
    <t>01-12-064</t>
  </si>
  <si>
    <t>01-12-065</t>
  </si>
  <si>
    <t>CINTA ADHESIVA 3/4</t>
  </si>
  <si>
    <t>CINTA ADHESIVA DOBLE CARA</t>
  </si>
  <si>
    <t>CAJA DE GRAPA</t>
  </si>
  <si>
    <t>MARCADORES PERMANENTES ROJO</t>
  </si>
  <si>
    <t>MARCADORES PERMANENTES VERDE</t>
  </si>
  <si>
    <t>MARCADORES PERMANENTES NEGRO</t>
  </si>
  <si>
    <t>MARCADOR PIZARRA MAGICA ROJO A BASE DE AGUA</t>
  </si>
  <si>
    <t>MARCADOR PIZARRA MAGICA AZUL A BASE DE AGUA</t>
  </si>
  <si>
    <t>MARCADOR PIZARRA MAGICA VERDE A BASE DE AGUA</t>
  </si>
  <si>
    <t>RESALTADORES AMARILLOS</t>
  </si>
  <si>
    <t>RESALTADORES COLOR NARANJA</t>
  </si>
  <si>
    <t>RESALTADORES ROSADOS</t>
  </si>
  <si>
    <t>RESALTADOR AZUL</t>
  </si>
  <si>
    <t>RESALTADOR VERDE</t>
  </si>
  <si>
    <t>TINTA GOTERO P/ SELOLOS AZUL</t>
  </si>
  <si>
    <t>TABLILLA DE MADERA 8 1/2 X 11</t>
  </si>
  <si>
    <t>MOCHILA</t>
  </si>
  <si>
    <t>SACAPUNTA DR METAL</t>
  </si>
  <si>
    <t>REGLA PLASTICA 12</t>
  </si>
  <si>
    <t>PERFORADORA 2 HOYOS</t>
  </si>
  <si>
    <t>CAJAS</t>
  </si>
  <si>
    <t>LAPICERO AZUL 12/1</t>
  </si>
  <si>
    <t>LAPICERO NEGROS 12/1</t>
  </si>
  <si>
    <t>LAPICERO ROJOS 12/1</t>
  </si>
  <si>
    <t>GANCHOS PARA FOLDER 2 HOYOD 70MM</t>
  </si>
  <si>
    <t>CAJA 12</t>
  </si>
  <si>
    <t>CLIPS BILLETERO 1 1/4 32MM</t>
  </si>
  <si>
    <t>CAJAS DE SEVILLETAS NIVEO 1/60</t>
  </si>
  <si>
    <t>PAQUETE DE SERVILLETAS 50</t>
  </si>
  <si>
    <t>SOBRE MANILA   8 1/2 x14  100 UND</t>
  </si>
  <si>
    <t>FALDO PAPEL DE BAÑO 12 UND</t>
  </si>
  <si>
    <t>01-11-012</t>
  </si>
  <si>
    <t>SERVILLETAS 250/1 NIVEO</t>
  </si>
  <si>
    <t>SERVILLETAS 250/1 NIVEO (10 UNDS)</t>
  </si>
  <si>
    <t>SOBRE MANILA  8  1/2  x14</t>
  </si>
  <si>
    <t>LAPICERO AZUL</t>
  </si>
  <si>
    <t>LAPICERO NEGROS</t>
  </si>
  <si>
    <t>FOLDER   8  1/2  x14</t>
  </si>
  <si>
    <t>FOLDER   8  1/2  x11   100/1</t>
  </si>
  <si>
    <t>FOLDER   8  1/2  x14 100 UND</t>
  </si>
  <si>
    <t>FOLDER  8  1/2  x11</t>
  </si>
  <si>
    <t>SOBRE MANILA  8  1/2  x11</t>
  </si>
  <si>
    <t>01-12-066</t>
  </si>
  <si>
    <t>01-12-067</t>
  </si>
  <si>
    <t>01-12-068</t>
  </si>
  <si>
    <t>01-12-069</t>
  </si>
  <si>
    <t>01-12-070</t>
  </si>
  <si>
    <t>01-12-071</t>
  </si>
  <si>
    <t>01-12-072</t>
  </si>
  <si>
    <t>01-12-073</t>
  </si>
  <si>
    <t>01-12-074</t>
  </si>
  <si>
    <t>01-12-075</t>
  </si>
  <si>
    <t>01-12-076</t>
  </si>
  <si>
    <t>01-12-077</t>
  </si>
  <si>
    <t>01-12-078</t>
  </si>
  <si>
    <t>01-12-079</t>
  </si>
  <si>
    <t>01-12-080</t>
  </si>
  <si>
    <t>01-12-084</t>
  </si>
  <si>
    <t>01-12-087</t>
  </si>
  <si>
    <t>01-12-088</t>
  </si>
  <si>
    <t>01-12-089</t>
  </si>
  <si>
    <t>01-12-093</t>
  </si>
  <si>
    <t>PENDAFLEX 8X11 ESSELTE/PEN 25 UND</t>
  </si>
  <si>
    <t>BOTELLA DE TINTA 544  NEGRA</t>
  </si>
  <si>
    <t>BOTELLA DE TINTA 544 MAGENTA</t>
  </si>
  <si>
    <t>BOTELLA DE TINTA 544 AMARILLA</t>
  </si>
  <si>
    <t>BOTELLA DE TINTA 664 MAGENTA</t>
  </si>
  <si>
    <t>BOTELLA DE TINTA 664 CYAN AZUL</t>
  </si>
  <si>
    <t>BOTELLA DE TINTA 664 NEGRO</t>
  </si>
  <si>
    <t>FALDO</t>
  </si>
  <si>
    <t>CLIPS 50 MM</t>
  </si>
  <si>
    <t>01-12-024</t>
  </si>
  <si>
    <t>CLIPS BILLETERO  51"</t>
  </si>
  <si>
    <t>CLIPS AGLUTINANTE 51 MM</t>
  </si>
  <si>
    <t xml:space="preserve">TOALLA MICROFIBRA PARA COCINA </t>
  </si>
  <si>
    <t>GALON ABRILLANTADOE LIQUIDO DE GOMA</t>
  </si>
  <si>
    <t>CUBETA CON ESCURRIDOR 20 LITROS</t>
  </si>
  <si>
    <t>LAPIZ ARTESCO</t>
  </si>
  <si>
    <t>MARCADORES PERMANENTES AZUL</t>
  </si>
  <si>
    <t>GUILLOTINA EN METAL 15X12</t>
  </si>
  <si>
    <t>15/2/2024</t>
  </si>
  <si>
    <t>BOTELLA DE TINTA 664 YELOW</t>
  </si>
  <si>
    <t>PAQUETE CAFÉ  (1 LB)</t>
  </si>
  <si>
    <t>CLIPS BILLETERO 1  25 MM</t>
  </si>
  <si>
    <t>CLIPS BILLETERO 1   5/8 41MM</t>
  </si>
  <si>
    <t>TARJETAS DE PRESENTACION DIRECCION EJECUTIVA</t>
  </si>
  <si>
    <t>TARJETAS DE PRESENTACION CONSULTOR JURIDICO</t>
  </si>
  <si>
    <t>RESMA DE PAPEL TIMBRADO INCABIDE 500/1</t>
  </si>
  <si>
    <t>RESMA DE PAPEL HILO TIMBRADO  INCABIDE 500/1</t>
  </si>
  <si>
    <t>SOBRE MANILA BLANCO CON LOGO INCABIDE</t>
  </si>
  <si>
    <t>TARJETAS DE PRESENTACION  INMUEBLES</t>
  </si>
  <si>
    <t>laptop 4 unidades</t>
  </si>
  <si>
    <t>laptop emilia</t>
  </si>
  <si>
    <t>monitor</t>
  </si>
  <si>
    <t xml:space="preserve">licencia 6 unidades </t>
  </si>
  <si>
    <t>ubiquiti unidad</t>
  </si>
  <si>
    <t>BOTELLA DE TINTA 544 CYAN</t>
  </si>
  <si>
    <t>DEL 1 DE JULIO AL 30 DE SEPTIEMBRE 2024.</t>
  </si>
  <si>
    <t>.</t>
  </si>
  <si>
    <t>01-01-032</t>
  </si>
  <si>
    <t>CAJA DE JARABE SACA GRIPE RANGEL</t>
  </si>
  <si>
    <t>19/096/2024</t>
  </si>
  <si>
    <t>01-12-081</t>
  </si>
  <si>
    <t>01-12-082</t>
  </si>
  <si>
    <t>01-12-083</t>
  </si>
  <si>
    <t>01-12-085</t>
  </si>
  <si>
    <t>01-12-086</t>
  </si>
  <si>
    <t>01-12-090</t>
  </si>
  <si>
    <t>01-12-091</t>
  </si>
  <si>
    <t>01-12-092</t>
  </si>
  <si>
    <t>01-12-094</t>
  </si>
  <si>
    <t>01-12-095</t>
  </si>
  <si>
    <t>01-12-096</t>
  </si>
  <si>
    <t>01-12-097</t>
  </si>
  <si>
    <t>01-12-098</t>
  </si>
  <si>
    <t>01-12-099</t>
  </si>
  <si>
    <t>SOBRE MANILA (3.5 X 5.5)</t>
  </si>
  <si>
    <t>SOBRE 10 X 15</t>
  </si>
  <si>
    <t>LIBRETAS RAYADAS 5/8 PAQUETES 12 UNDS.</t>
  </si>
  <si>
    <t>Natali Mancebo de la Cruz</t>
  </si>
  <si>
    <t xml:space="preserve">Encargada Activos Fijos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</si>
</sst>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_-* #,##0_-;\-* #,##0_-;_-* &quot;-&quot;??_-;_-@_-"/>
    <numFmt numFmtId="167" formatCode="_-* #,##0.0_-;\-* #,##0.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1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</font>
    <font>
      <b/>
      <i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/>
  </cellStyleXfs>
  <cellXfs count="17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165" fontId="2" fillId="0" borderId="8" xfId="1" applyFont="1" applyFill="1" applyBorder="1" applyAlignment="1">
      <alignment horizontal="left"/>
    </xf>
    <xf numFmtId="165" fontId="2" fillId="0" borderId="8" xfId="1" applyFont="1" applyFill="1" applyBorder="1" applyAlignment="1">
      <alignment horizontal="center" vertical="center"/>
    </xf>
    <xf numFmtId="165" fontId="5" fillId="0" borderId="8" xfId="1" applyFont="1" applyFill="1" applyBorder="1" applyAlignment="1">
      <alignment horizontal="right" vertical="center"/>
    </xf>
    <xf numFmtId="14" fontId="5" fillId="0" borderId="8" xfId="0" applyNumberFormat="1" applyFont="1" applyBorder="1" applyAlignment="1">
      <alignment horizontal="center" vertical="center" wrapText="1"/>
    </xf>
    <xf numFmtId="166" fontId="5" fillId="0" borderId="8" xfId="1" applyNumberFormat="1" applyFont="1" applyFill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165" fontId="8" fillId="3" borderId="10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vertical="center"/>
    </xf>
    <xf numFmtId="14" fontId="5" fillId="0" borderId="8" xfId="0" applyNumberFormat="1" applyFont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165" fontId="2" fillId="4" borderId="8" xfId="1" applyFont="1" applyFill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65" fontId="3" fillId="3" borderId="5" xfId="0" applyNumberFormat="1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5" fontId="3" fillId="0" borderId="10" xfId="0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66" fontId="2" fillId="0" borderId="8" xfId="1" applyNumberFormat="1" applyFont="1" applyBorder="1" applyAlignment="1">
      <alignment horizontal="right" vertical="center"/>
    </xf>
    <xf numFmtId="165" fontId="2" fillId="0" borderId="8" xfId="1" applyFont="1" applyBorder="1"/>
    <xf numFmtId="0" fontId="5" fillId="0" borderId="8" xfId="0" applyFont="1" applyBorder="1" applyAlignment="1">
      <alignment vertical="center"/>
    </xf>
    <xf numFmtId="166" fontId="5" fillId="0" borderId="8" xfId="1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6" fontId="5" fillId="0" borderId="8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5" fontId="2" fillId="0" borderId="0" xfId="1" applyFont="1" applyFill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/>
    </xf>
    <xf numFmtId="166" fontId="2" fillId="0" borderId="8" xfId="1" applyNumberFormat="1" applyFont="1" applyBorder="1" applyAlignment="1">
      <alignment vertical="center"/>
    </xf>
    <xf numFmtId="166" fontId="5" fillId="0" borderId="8" xfId="1" applyNumberFormat="1" applyFont="1" applyFill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64" fontId="2" fillId="0" borderId="18" xfId="0" applyNumberFormat="1" applyFont="1" applyBorder="1" applyAlignment="1">
      <alignment vertical="center"/>
    </xf>
    <xf numFmtId="165" fontId="2" fillId="0" borderId="19" xfId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4" fontId="9" fillId="0" borderId="7" xfId="0" applyNumberFormat="1" applyFont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165" fontId="3" fillId="3" borderId="21" xfId="0" applyNumberFormat="1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 wrapText="1"/>
    </xf>
    <xf numFmtId="165" fontId="2" fillId="0" borderId="0" xfId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5" borderId="25" xfId="0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165" fontId="3" fillId="5" borderId="28" xfId="0" applyNumberFormat="1" applyFont="1" applyFill="1" applyBorder="1" applyAlignment="1">
      <alignment vertical="center"/>
    </xf>
    <xf numFmtId="164" fontId="2" fillId="0" borderId="0" xfId="0" applyNumberFormat="1" applyFont="1"/>
    <xf numFmtId="165" fontId="2" fillId="0" borderId="18" xfId="0" applyNumberFormat="1" applyFont="1" applyBorder="1" applyAlignment="1">
      <alignment vertical="center"/>
    </xf>
    <xf numFmtId="165" fontId="5" fillId="0" borderId="8" xfId="1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/>
    <xf numFmtId="165" fontId="8" fillId="0" borderId="10" xfId="0" applyNumberFormat="1" applyFont="1" applyBorder="1" applyAlignment="1">
      <alignment horizontal="center" vertical="center" wrapText="1"/>
    </xf>
    <xf numFmtId="165" fontId="2" fillId="0" borderId="10" xfId="1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165" fontId="5" fillId="4" borderId="8" xfId="1" applyFont="1" applyFill="1" applyBorder="1" applyAlignment="1">
      <alignment vertical="center"/>
    </xf>
    <xf numFmtId="43" fontId="2" fillId="0" borderId="0" xfId="0" applyNumberFormat="1" applyFont="1" applyAlignment="1">
      <alignment vertical="center"/>
    </xf>
    <xf numFmtId="43" fontId="2" fillId="0" borderId="0" xfId="0" applyNumberFormat="1" applyFont="1"/>
    <xf numFmtId="166" fontId="3" fillId="3" borderId="22" xfId="0" applyNumberFormat="1" applyFont="1" applyFill="1" applyBorder="1" applyAlignment="1">
      <alignment horizontal="center" vertical="center" wrapText="1"/>
    </xf>
    <xf numFmtId="165" fontId="2" fillId="0" borderId="0" xfId="1" applyFont="1"/>
    <xf numFmtId="43" fontId="2" fillId="0" borderId="8" xfId="0" applyNumberFormat="1" applyFont="1" applyBorder="1" applyAlignment="1">
      <alignment vertical="center"/>
    </xf>
    <xf numFmtId="165" fontId="2" fillId="7" borderId="8" xfId="1" applyFont="1" applyFill="1" applyBorder="1" applyAlignment="1">
      <alignment vertical="center"/>
    </xf>
    <xf numFmtId="165" fontId="5" fillId="7" borderId="8" xfId="1" applyFont="1" applyFill="1" applyBorder="1" applyAlignment="1">
      <alignment horizontal="right" vertical="center"/>
    </xf>
    <xf numFmtId="43" fontId="2" fillId="7" borderId="0" xfId="0" applyNumberFormat="1" applyFont="1" applyFill="1" applyAlignment="1">
      <alignment vertical="center"/>
    </xf>
    <xf numFmtId="165" fontId="2" fillId="0" borderId="0" xfId="0" applyNumberFormat="1" applyFont="1"/>
    <xf numFmtId="0" fontId="16" fillId="0" borderId="0" xfId="0" applyFont="1"/>
    <xf numFmtId="165" fontId="16" fillId="0" borderId="0" xfId="1" applyFont="1"/>
    <xf numFmtId="0" fontId="17" fillId="0" borderId="0" xfId="0" applyFont="1"/>
    <xf numFmtId="165" fontId="17" fillId="0" borderId="0" xfId="1" applyFont="1"/>
    <xf numFmtId="165" fontId="18" fillId="0" borderId="0" xfId="1" applyFont="1"/>
    <xf numFmtId="165" fontId="19" fillId="0" borderId="0" xfId="1" applyFont="1"/>
    <xf numFmtId="43" fontId="19" fillId="0" borderId="0" xfId="0" applyNumberFormat="1" applyFont="1"/>
    <xf numFmtId="165" fontId="20" fillId="0" borderId="0" xfId="1" applyFont="1"/>
    <xf numFmtId="0" fontId="20" fillId="0" borderId="0" xfId="0" applyFont="1"/>
    <xf numFmtId="0" fontId="21" fillId="0" borderId="0" xfId="0" applyFont="1"/>
    <xf numFmtId="0" fontId="3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14" fontId="5" fillId="0" borderId="7" xfId="0" applyNumberFormat="1" applyFont="1" applyBorder="1" applyAlignment="1">
      <alignment horizontal="center" vertical="center" wrapText="1"/>
    </xf>
    <xf numFmtId="2" fontId="5" fillId="0" borderId="12" xfId="0" applyNumberFormat="1" applyFont="1" applyBorder="1" applyAlignment="1">
      <alignment horizontal="center" vertical="center"/>
    </xf>
    <xf numFmtId="4" fontId="5" fillId="6" borderId="8" xfId="0" applyNumberFormat="1" applyFont="1" applyFill="1" applyBorder="1" applyAlignment="1">
      <alignment horizontal="right" vertical="center"/>
    </xf>
    <xf numFmtId="165" fontId="5" fillId="0" borderId="16" xfId="1" applyFont="1" applyFill="1" applyBorder="1" applyAlignment="1">
      <alignment horizontal="right" vertical="center"/>
    </xf>
    <xf numFmtId="4" fontId="5" fillId="0" borderId="8" xfId="0" applyNumberFormat="1" applyFont="1" applyBorder="1"/>
    <xf numFmtId="4" fontId="5" fillId="0" borderId="0" xfId="0" applyNumberFormat="1" applyFont="1"/>
    <xf numFmtId="165" fontId="3" fillId="0" borderId="0" xfId="1" applyFont="1" applyAlignment="1">
      <alignment vertical="center"/>
    </xf>
    <xf numFmtId="165" fontId="3" fillId="0" borderId="0" xfId="1" applyFont="1"/>
    <xf numFmtId="0" fontId="5" fillId="0" borderId="8" xfId="1" applyNumberFormat="1" applyFont="1" applyFill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65" fontId="2" fillId="0" borderId="5" xfId="1" applyFont="1" applyFill="1" applyBorder="1" applyAlignment="1">
      <alignment horizontal="left"/>
    </xf>
    <xf numFmtId="165" fontId="2" fillId="0" borderId="5" xfId="1" applyFont="1" applyFill="1" applyBorder="1" applyAlignment="1">
      <alignment horizontal="center" vertical="center"/>
    </xf>
    <xf numFmtId="0" fontId="2" fillId="0" borderId="5" xfId="0" applyFont="1" applyBorder="1"/>
    <xf numFmtId="165" fontId="5" fillId="0" borderId="5" xfId="1" applyFont="1" applyFill="1" applyBorder="1" applyAlignment="1">
      <alignment horizontal="right" vertical="center"/>
    </xf>
    <xf numFmtId="14" fontId="5" fillId="0" borderId="5" xfId="0" applyNumberFormat="1" applyFont="1" applyBorder="1" applyAlignment="1">
      <alignment horizontal="center" vertical="center" wrapText="1"/>
    </xf>
    <xf numFmtId="167" fontId="3" fillId="3" borderId="1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5" borderId="20" xfId="0" applyFont="1" applyFill="1" applyBorder="1" applyAlignment="1">
      <alignment horizontal="right" vertical="center"/>
    </xf>
    <xf numFmtId="0" fontId="3" fillId="5" borderId="21" xfId="0" applyFont="1" applyFill="1" applyBorder="1" applyAlignment="1">
      <alignment horizontal="right" vertical="center"/>
    </xf>
    <xf numFmtId="0" fontId="3" fillId="5" borderId="22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 2 2" xfId="2" xr:uid="{00000000-0005-0000-0000-000002000000}"/>
  </cellStyles>
  <dxfs count="10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108858</xdr:colOff>
      <xdr:row>1</xdr:row>
      <xdr:rowOff>50242</xdr:rowOff>
    </xdr:from>
    <xdr:to>
      <xdr:col>1</xdr:col>
      <xdr:colOff>1594971</xdr:colOff>
      <xdr:row>2</xdr:row>
      <xdr:rowOff>1821142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8" y="248362"/>
          <a:ext cx="3093933" cy="1969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256"/>
  <sheetViews>
    <sheetView tabSelected="1" view="pageBreakPreview" topLeftCell="A181" zoomScale="62" zoomScaleNormal="62" zoomScaleSheetLayoutView="62" zoomScalePageLayoutView="60" workbookViewId="0">
      <selection activeCell="O49" sqref="O1:O1048576"/>
    </sheetView>
  </sheetViews>
  <sheetFormatPr defaultColWidth="11.44140625" defaultRowHeight="15.6" x14ac:dyDescent="0.3"/>
  <cols>
    <col min="1" max="1" width="23.44140625" style="1" customWidth="1"/>
    <col min="2" max="2" width="69" style="1" customWidth="1"/>
    <col min="3" max="3" width="16" style="1" customWidth="1"/>
    <col min="4" max="4" width="30.109375" style="1" customWidth="1"/>
    <col min="5" max="5" width="25.109375" style="1" customWidth="1"/>
    <col min="6" max="7" width="18.5546875" style="1" customWidth="1"/>
    <col min="8" max="9" width="20.33203125" style="1" customWidth="1"/>
    <col min="10" max="10" width="16.44140625" style="1" customWidth="1"/>
    <col min="11" max="11" width="22.109375" style="1" customWidth="1"/>
    <col min="12" max="12" width="18.33203125" style="1" customWidth="1"/>
    <col min="13" max="13" width="22.88671875" style="1" customWidth="1"/>
    <col min="14" max="14" width="1" style="1" hidden="1" customWidth="1"/>
    <col min="15" max="15" width="12.6640625" style="1" bestFit="1" customWidth="1"/>
    <col min="16" max="16384" width="11.44140625" style="1"/>
  </cols>
  <sheetData>
    <row r="3" spans="1:14" ht="144" customHeight="1" x14ac:dyDescent="0.3"/>
    <row r="4" spans="1:14" x14ac:dyDescent="0.3">
      <c r="A4" s="164" t="s">
        <v>0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</row>
    <row r="5" spans="1:14" x14ac:dyDescent="0.3">
      <c r="A5" s="164" t="s">
        <v>1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</row>
    <row r="6" spans="1:14" x14ac:dyDescent="0.3">
      <c r="A6" s="164" t="s">
        <v>361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</row>
    <row r="7" spans="1:14" ht="16.2" thickBot="1" x14ac:dyDescent="0.35"/>
    <row r="8" spans="1:14" ht="31.2" x14ac:dyDescent="0.3">
      <c r="A8" s="2" t="s">
        <v>2</v>
      </c>
      <c r="B8" s="3" t="s">
        <v>3</v>
      </c>
      <c r="C8" s="3" t="s">
        <v>4</v>
      </c>
      <c r="D8" s="4" t="s">
        <v>5</v>
      </c>
      <c r="E8" s="5" t="s">
        <v>6</v>
      </c>
      <c r="F8" s="4" t="s">
        <v>7</v>
      </c>
      <c r="G8" s="4" t="s">
        <v>8</v>
      </c>
      <c r="H8" s="2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130"/>
    </row>
    <row r="9" spans="1:14" x14ac:dyDescent="0.3">
      <c r="A9" s="130"/>
      <c r="B9" s="130"/>
      <c r="C9" s="130"/>
      <c r="D9" s="130"/>
      <c r="E9" s="130"/>
      <c r="F9" s="130"/>
      <c r="G9" s="130"/>
      <c r="H9" s="130"/>
      <c r="I9" s="130"/>
      <c r="J9" s="130" t="s">
        <v>223</v>
      </c>
      <c r="K9" s="130"/>
      <c r="L9" s="130"/>
      <c r="M9" s="130"/>
      <c r="N9" s="130"/>
    </row>
    <row r="10" spans="1:14" x14ac:dyDescent="0.3">
      <c r="A10" s="165">
        <v>0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</row>
    <row r="11" spans="1:14" x14ac:dyDescent="0.3">
      <c r="A11" s="95" t="s">
        <v>15</v>
      </c>
      <c r="B11" s="7" t="s">
        <v>16</v>
      </c>
      <c r="C11" s="8" t="s">
        <v>27</v>
      </c>
      <c r="D11" s="9">
        <v>29</v>
      </c>
      <c r="E11" s="10">
        <v>5365</v>
      </c>
      <c r="F11" s="96">
        <v>80</v>
      </c>
      <c r="G11" s="11">
        <v>14400</v>
      </c>
      <c r="H11" s="12">
        <v>45086</v>
      </c>
      <c r="I11" s="12">
        <v>45086</v>
      </c>
      <c r="J11" s="11">
        <f>8+11</f>
        <v>19</v>
      </c>
      <c r="K11" s="11">
        <f>+E11/D11*J11</f>
        <v>3515</v>
      </c>
      <c r="L11" s="13">
        <f>+D11+F11-J11</f>
        <v>90</v>
      </c>
      <c r="M11" s="91">
        <f>+E11+G11-K11</f>
        <v>16250</v>
      </c>
      <c r="N11" s="99" t="s">
        <v>17</v>
      </c>
    </row>
    <row r="12" spans="1:14" x14ac:dyDescent="0.3">
      <c r="A12" s="95" t="s">
        <v>18</v>
      </c>
      <c r="B12" s="7" t="s">
        <v>233</v>
      </c>
      <c r="C12" s="8" t="s">
        <v>27</v>
      </c>
      <c r="D12" s="9">
        <v>18</v>
      </c>
      <c r="E12" s="10">
        <v>3564.0105882352946</v>
      </c>
      <c r="F12" s="96">
        <v>40</v>
      </c>
      <c r="G12" s="11">
        <v>7609.6</v>
      </c>
      <c r="H12" s="12">
        <v>45086</v>
      </c>
      <c r="I12" s="12">
        <v>45086</v>
      </c>
      <c r="J12" s="11">
        <f>5+5</f>
        <v>10</v>
      </c>
      <c r="K12" s="11">
        <f t="shared" ref="K12:K18" si="0">+E12/D12*J12</f>
        <v>1980.0058823529414</v>
      </c>
      <c r="L12" s="13">
        <f t="shared" ref="L12:M19" si="1">+D12+F12-J12</f>
        <v>48</v>
      </c>
      <c r="M12" s="91">
        <f t="shared" si="1"/>
        <v>9193.6047058823533</v>
      </c>
      <c r="N12" s="99"/>
    </row>
    <row r="13" spans="1:14" x14ac:dyDescent="0.3">
      <c r="A13" s="95" t="s">
        <v>19</v>
      </c>
      <c r="B13" s="7" t="s">
        <v>346</v>
      </c>
      <c r="C13" s="8" t="s">
        <v>27</v>
      </c>
      <c r="D13" s="9">
        <v>17</v>
      </c>
      <c r="E13" s="10">
        <v>5304.0867346938776</v>
      </c>
      <c r="F13" s="96">
        <v>60</v>
      </c>
      <c r="G13" s="11">
        <v>17956.8</v>
      </c>
      <c r="H13" s="12">
        <v>45086</v>
      </c>
      <c r="I13" s="12">
        <v>45086</v>
      </c>
      <c r="J13" s="11">
        <f>8+9</f>
        <v>17</v>
      </c>
      <c r="K13" s="11">
        <f t="shared" si="0"/>
        <v>5304.0867346938776</v>
      </c>
      <c r="L13" s="13">
        <f t="shared" si="1"/>
        <v>60</v>
      </c>
      <c r="M13" s="91">
        <f t="shared" si="1"/>
        <v>17956.800000000003</v>
      </c>
      <c r="N13" s="99"/>
    </row>
    <row r="14" spans="1:14" x14ac:dyDescent="0.3">
      <c r="A14" s="95" t="s">
        <v>20</v>
      </c>
      <c r="B14" s="7" t="s">
        <v>21</v>
      </c>
      <c r="C14" s="8" t="s">
        <v>22</v>
      </c>
      <c r="D14" s="9">
        <v>9</v>
      </c>
      <c r="E14" s="10">
        <v>3077.99</v>
      </c>
      <c r="F14" s="96">
        <v>0</v>
      </c>
      <c r="G14" s="11">
        <v>0</v>
      </c>
      <c r="H14" s="12">
        <v>45086</v>
      </c>
      <c r="I14" s="12">
        <v>45086</v>
      </c>
      <c r="J14" s="11">
        <v>1</v>
      </c>
      <c r="K14" s="11">
        <f t="shared" si="0"/>
        <v>341.99888888888887</v>
      </c>
      <c r="L14" s="13">
        <f t="shared" si="1"/>
        <v>8</v>
      </c>
      <c r="M14" s="91">
        <f t="shared" si="1"/>
        <v>2735.991111111111</v>
      </c>
      <c r="N14" s="99"/>
    </row>
    <row r="15" spans="1:14" x14ac:dyDescent="0.3">
      <c r="A15" s="95" t="s">
        <v>23</v>
      </c>
      <c r="B15" s="7" t="s">
        <v>24</v>
      </c>
      <c r="C15" s="8" t="s">
        <v>22</v>
      </c>
      <c r="D15" s="9">
        <v>8</v>
      </c>
      <c r="E15" s="10">
        <v>2735.9920000000002</v>
      </c>
      <c r="F15" s="96">
        <v>0</v>
      </c>
      <c r="G15" s="11">
        <v>0</v>
      </c>
      <c r="H15" s="12">
        <v>45086</v>
      </c>
      <c r="I15" s="12">
        <v>45086</v>
      </c>
      <c r="J15" s="11">
        <v>0</v>
      </c>
      <c r="K15" s="11">
        <f t="shared" si="0"/>
        <v>0</v>
      </c>
      <c r="L15" s="13">
        <f t="shared" si="1"/>
        <v>8</v>
      </c>
      <c r="M15" s="91">
        <f t="shared" si="1"/>
        <v>2735.9920000000002</v>
      </c>
      <c r="N15" s="99"/>
    </row>
    <row r="16" spans="1:14" x14ac:dyDescent="0.3">
      <c r="A16" s="95" t="s">
        <v>25</v>
      </c>
      <c r="B16" s="7" t="s">
        <v>26</v>
      </c>
      <c r="C16" s="8" t="s">
        <v>22</v>
      </c>
      <c r="D16" s="9">
        <v>3</v>
      </c>
      <c r="E16" s="10">
        <v>1079.97</v>
      </c>
      <c r="F16" s="96">
        <v>0</v>
      </c>
      <c r="G16" s="11">
        <v>0</v>
      </c>
      <c r="H16" s="12">
        <v>45086</v>
      </c>
      <c r="I16" s="12">
        <v>45086</v>
      </c>
      <c r="J16" s="11">
        <v>0</v>
      </c>
      <c r="K16" s="11">
        <f t="shared" si="0"/>
        <v>0</v>
      </c>
      <c r="L16" s="13">
        <f t="shared" si="1"/>
        <v>3</v>
      </c>
      <c r="M16" s="91">
        <f t="shared" si="1"/>
        <v>1079.97</v>
      </c>
      <c r="N16" s="99"/>
    </row>
    <row r="17" spans="1:15" x14ac:dyDescent="0.3">
      <c r="A17" s="95" t="s">
        <v>221</v>
      </c>
      <c r="B17" s="7" t="s">
        <v>231</v>
      </c>
      <c r="C17" s="8" t="s">
        <v>22</v>
      </c>
      <c r="D17" s="9">
        <v>0</v>
      </c>
      <c r="E17" s="10">
        <v>0</v>
      </c>
      <c r="F17" s="96">
        <v>10</v>
      </c>
      <c r="G17" s="11">
        <v>14632</v>
      </c>
      <c r="H17" s="12">
        <v>45086</v>
      </c>
      <c r="I17" s="12">
        <v>45086</v>
      </c>
      <c r="J17" s="11">
        <v>10</v>
      </c>
      <c r="K17" s="11">
        <f>+G17/F17*10</f>
        <v>14632</v>
      </c>
      <c r="L17" s="13">
        <f t="shared" si="1"/>
        <v>0</v>
      </c>
      <c r="M17" s="91">
        <f t="shared" si="1"/>
        <v>0</v>
      </c>
      <c r="N17" s="100"/>
    </row>
    <row r="18" spans="1:15" x14ac:dyDescent="0.3">
      <c r="A18" s="95" t="s">
        <v>222</v>
      </c>
      <c r="B18" s="7" t="s">
        <v>228</v>
      </c>
      <c r="C18" s="8" t="s">
        <v>22</v>
      </c>
      <c r="D18" s="9">
        <v>5</v>
      </c>
      <c r="E18" s="10">
        <v>1469.9875000000002</v>
      </c>
      <c r="F18" s="96">
        <v>0</v>
      </c>
      <c r="G18" s="11">
        <v>0</v>
      </c>
      <c r="H18" s="12">
        <v>45086</v>
      </c>
      <c r="I18" s="12">
        <v>45086</v>
      </c>
      <c r="J18" s="11">
        <v>1</v>
      </c>
      <c r="K18" s="11">
        <f t="shared" si="0"/>
        <v>293.99750000000006</v>
      </c>
      <c r="L18" s="13">
        <f t="shared" si="1"/>
        <v>4</v>
      </c>
      <c r="M18" s="91">
        <f t="shared" si="1"/>
        <v>1175.9900000000002</v>
      </c>
      <c r="N18" s="100"/>
    </row>
    <row r="19" spans="1:15" x14ac:dyDescent="0.3">
      <c r="A19" s="95" t="s">
        <v>363</v>
      </c>
      <c r="B19" s="140" t="s">
        <v>364</v>
      </c>
      <c r="C19" s="141" t="s">
        <v>22</v>
      </c>
      <c r="D19" s="142">
        <v>0</v>
      </c>
      <c r="E19" s="143">
        <v>0</v>
      </c>
      <c r="F19" s="144">
        <v>2</v>
      </c>
      <c r="G19" s="145">
        <v>1980</v>
      </c>
      <c r="H19" s="146">
        <v>45554</v>
      </c>
      <c r="I19" s="146" t="s">
        <v>365</v>
      </c>
      <c r="J19" s="11">
        <v>0</v>
      </c>
      <c r="K19" s="11">
        <v>0</v>
      </c>
      <c r="L19" s="13">
        <f t="shared" si="1"/>
        <v>2</v>
      </c>
      <c r="M19" s="91">
        <f t="shared" si="1"/>
        <v>1980</v>
      </c>
      <c r="N19" s="100"/>
    </row>
    <row r="20" spans="1:15" x14ac:dyDescent="0.3">
      <c r="A20" s="155" t="s">
        <v>29</v>
      </c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">
        <f>SUM(M11:M19)</f>
        <v>53108.347816993468</v>
      </c>
      <c r="N20" s="101"/>
      <c r="O20" s="138"/>
    </row>
    <row r="21" spans="1:15" x14ac:dyDescent="0.3">
      <c r="A21" s="130"/>
      <c r="B21" s="130"/>
      <c r="C21" s="130"/>
      <c r="D21" s="130"/>
      <c r="E21" s="17"/>
      <c r="F21" s="130"/>
      <c r="G21" s="130"/>
      <c r="H21" s="130"/>
      <c r="I21" s="130"/>
      <c r="J21" s="130"/>
      <c r="K21" s="130"/>
      <c r="L21" s="130"/>
      <c r="M21" s="97"/>
      <c r="N21" s="130"/>
    </row>
    <row r="22" spans="1:15" x14ac:dyDescent="0.3">
      <c r="A22" s="152" t="s">
        <v>30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4"/>
    </row>
    <row r="23" spans="1:15" x14ac:dyDescent="0.3">
      <c r="A23" s="127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9"/>
      <c r="O23" s="106"/>
    </row>
    <row r="24" spans="1:15" x14ac:dyDescent="0.3">
      <c r="A24" s="155" t="s">
        <v>29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"/>
      <c r="N24" s="16"/>
    </row>
    <row r="25" spans="1:15" x14ac:dyDescent="0.3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</row>
    <row r="26" spans="1:15" x14ac:dyDescent="0.3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</row>
    <row r="27" spans="1:15" s="18" customFormat="1" ht="21.9" customHeight="1" x14ac:dyDescent="0.3">
      <c r="A27" s="167" t="s">
        <v>31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9"/>
    </row>
    <row r="28" spans="1:15" s="18" customFormat="1" ht="21.9" customHeight="1" x14ac:dyDescent="0.3">
      <c r="A28" s="23" t="s">
        <v>29</v>
      </c>
      <c r="B28" s="24"/>
      <c r="C28" s="24"/>
      <c r="D28" s="24"/>
      <c r="E28" s="25"/>
      <c r="F28" s="24"/>
      <c r="G28" s="24"/>
      <c r="H28" s="24"/>
      <c r="I28" s="24"/>
      <c r="J28" s="26"/>
      <c r="K28" s="26"/>
      <c r="L28" s="26"/>
      <c r="M28" s="27"/>
      <c r="N28" s="28"/>
      <c r="O28" s="105"/>
    </row>
    <row r="29" spans="1:15" x14ac:dyDescent="0.3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32"/>
    </row>
    <row r="30" spans="1:15" s="18" customFormat="1" ht="21.9" customHeight="1" x14ac:dyDescent="0.3">
      <c r="A30" s="152" t="s">
        <v>33</v>
      </c>
      <c r="B30" s="153"/>
      <c r="C30" s="153"/>
      <c r="D30" s="153"/>
      <c r="E30" s="170"/>
      <c r="F30" s="153"/>
      <c r="G30" s="153"/>
      <c r="H30" s="153"/>
      <c r="I30" s="153"/>
      <c r="J30" s="153"/>
      <c r="K30" s="153"/>
      <c r="L30" s="153"/>
      <c r="M30" s="153"/>
      <c r="N30" s="154"/>
    </row>
    <row r="31" spans="1:15" s="18" customFormat="1" ht="21.9" customHeight="1" x14ac:dyDescent="0.3">
      <c r="A31" s="131" t="s">
        <v>34</v>
      </c>
      <c r="B31" s="7" t="s">
        <v>35</v>
      </c>
      <c r="C31" s="22" t="s">
        <v>36</v>
      </c>
      <c r="D31" s="132">
        <f>+E31/274.5</f>
        <v>1626.9581056466302</v>
      </c>
      <c r="E31" s="133">
        <v>446600</v>
      </c>
      <c r="F31" s="134">
        <f>+G31/274.5</f>
        <v>2319.4754098360654</v>
      </c>
      <c r="G31" s="134">
        <f>585000+51696</f>
        <v>636696</v>
      </c>
      <c r="H31" s="12">
        <v>45492</v>
      </c>
      <c r="I31" s="12">
        <v>45492</v>
      </c>
      <c r="J31" s="11">
        <f>+K31/274.5</f>
        <v>2386.1566484517302</v>
      </c>
      <c r="K31" s="135">
        <f>305200+349800</f>
        <v>655000</v>
      </c>
      <c r="L31" s="11">
        <f>+K31/274.5</f>
        <v>2386.1566484517302</v>
      </c>
      <c r="M31" s="13">
        <f>+E31+G31-K31</f>
        <v>428296</v>
      </c>
      <c r="N31" s="14" t="s">
        <v>17</v>
      </c>
    </row>
    <row r="32" spans="1:15" s="18" customFormat="1" ht="21.9" customHeight="1" x14ac:dyDescent="0.3">
      <c r="A32" s="131" t="s">
        <v>37</v>
      </c>
      <c r="B32" s="7" t="s">
        <v>38</v>
      </c>
      <c r="C32" s="22" t="s">
        <v>36</v>
      </c>
      <c r="D32" s="132">
        <v>238.11652623001743</v>
      </c>
      <c r="E32" s="136">
        <v>18000</v>
      </c>
      <c r="F32" s="134">
        <f>+G32/274.5</f>
        <v>32.058287795992712</v>
      </c>
      <c r="G32" s="134">
        <v>8800</v>
      </c>
      <c r="H32" s="12">
        <v>45492</v>
      </c>
      <c r="I32" s="12">
        <v>45492</v>
      </c>
      <c r="J32" s="11">
        <v>18000</v>
      </c>
      <c r="K32" s="136">
        <v>8800</v>
      </c>
      <c r="L32" s="11">
        <f>+K32/274.5</f>
        <v>32.058287795992712</v>
      </c>
      <c r="M32" s="13">
        <v>0</v>
      </c>
      <c r="N32" s="14" t="s">
        <v>28</v>
      </c>
    </row>
    <row r="33" spans="1:14" s="18" customFormat="1" ht="21.9" customHeight="1" x14ac:dyDescent="0.3">
      <c r="A33" s="171" t="s">
        <v>29</v>
      </c>
      <c r="B33" s="172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5">
        <f>SUM(M31:M32)</f>
        <v>428296</v>
      </c>
      <c r="N33" s="16"/>
    </row>
    <row r="34" spans="1:14" s="18" customFormat="1" ht="21.9" customHeight="1" x14ac:dyDescent="0.3">
      <c r="A34" s="33"/>
      <c r="B34" s="34"/>
      <c r="C34" s="34"/>
      <c r="D34" s="34"/>
      <c r="E34" s="35"/>
      <c r="F34" s="35"/>
      <c r="G34" s="34"/>
      <c r="H34" s="34"/>
      <c r="I34" s="34"/>
      <c r="J34" s="36"/>
      <c r="K34" s="37"/>
      <c r="L34" s="98"/>
      <c r="M34" s="34"/>
      <c r="N34" s="38"/>
    </row>
    <row r="35" spans="1:14" s="18" customFormat="1" ht="21.9" customHeight="1" x14ac:dyDescent="0.3">
      <c r="A35" s="152" t="s">
        <v>39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</row>
    <row r="36" spans="1:14" s="18" customFormat="1" ht="21.9" customHeight="1" x14ac:dyDescent="0.3">
      <c r="A36" s="39" t="s">
        <v>40</v>
      </c>
      <c r="B36" s="40" t="s">
        <v>41</v>
      </c>
      <c r="C36" s="8" t="s">
        <v>27</v>
      </c>
      <c r="D36" s="41">
        <v>7</v>
      </c>
      <c r="E36" s="42">
        <v>1569.96875</v>
      </c>
      <c r="F36" s="42">
        <v>0</v>
      </c>
      <c r="G36" s="42">
        <v>0</v>
      </c>
      <c r="H36" s="19">
        <v>45092</v>
      </c>
      <c r="I36" s="19">
        <v>45092</v>
      </c>
      <c r="J36" s="42">
        <v>0</v>
      </c>
      <c r="K36" s="11">
        <f t="shared" ref="K36:K42" si="2">+E36/D36*J36</f>
        <v>0</v>
      </c>
      <c r="L36" s="11">
        <f>+D36+F36-J36</f>
        <v>7</v>
      </c>
      <c r="M36" s="91">
        <f t="shared" ref="M36:M89" si="3">+E36+G36-K36</f>
        <v>1569.96875</v>
      </c>
      <c r="N36" s="102" t="s">
        <v>42</v>
      </c>
    </row>
    <row r="37" spans="1:14" s="18" customFormat="1" ht="21.9" customHeight="1" x14ac:dyDescent="0.3">
      <c r="A37" s="39" t="s">
        <v>43</v>
      </c>
      <c r="B37" s="40" t="s">
        <v>211</v>
      </c>
      <c r="C37" s="8" t="s">
        <v>27</v>
      </c>
      <c r="D37" s="41">
        <v>6</v>
      </c>
      <c r="E37" s="42">
        <v>1680.0250000000001</v>
      </c>
      <c r="F37" s="42">
        <v>0</v>
      </c>
      <c r="G37" s="42">
        <v>0</v>
      </c>
      <c r="H37" s="19">
        <v>45092</v>
      </c>
      <c r="I37" s="19">
        <v>45092</v>
      </c>
      <c r="J37" s="42">
        <v>0</v>
      </c>
      <c r="K37" s="11">
        <f t="shared" si="2"/>
        <v>0</v>
      </c>
      <c r="L37" s="139">
        <f>+D37+F37-J37</f>
        <v>6</v>
      </c>
      <c r="M37" s="91">
        <f t="shared" si="3"/>
        <v>1680.0250000000001</v>
      </c>
      <c r="N37" s="102"/>
    </row>
    <row r="38" spans="1:14" s="18" customFormat="1" ht="21.9" customHeight="1" x14ac:dyDescent="0.3">
      <c r="A38" s="39" t="s">
        <v>44</v>
      </c>
      <c r="B38" s="40" t="s">
        <v>45</v>
      </c>
      <c r="C38" s="8" t="s">
        <v>46</v>
      </c>
      <c r="D38" s="41">
        <v>0</v>
      </c>
      <c r="E38" s="42">
        <v>0</v>
      </c>
      <c r="F38" s="42">
        <v>0</v>
      </c>
      <c r="G38" s="42">
        <v>0</v>
      </c>
      <c r="H38" s="19">
        <v>45092</v>
      </c>
      <c r="I38" s="19">
        <v>45092</v>
      </c>
      <c r="J38" s="42">
        <v>0</v>
      </c>
      <c r="K38" s="11">
        <v>0</v>
      </c>
      <c r="L38" s="11">
        <f t="shared" ref="L38:L89" si="4">+D38+F38-J38</f>
        <v>0</v>
      </c>
      <c r="M38" s="91">
        <f t="shared" si="3"/>
        <v>0</v>
      </c>
      <c r="N38" s="102" t="s">
        <v>42</v>
      </c>
    </row>
    <row r="39" spans="1:14" s="18" customFormat="1" ht="21.9" customHeight="1" x14ac:dyDescent="0.3">
      <c r="A39" s="39" t="s">
        <v>47</v>
      </c>
      <c r="B39" s="43" t="s">
        <v>48</v>
      </c>
      <c r="C39" s="22" t="s">
        <v>27</v>
      </c>
      <c r="D39" s="44">
        <v>4</v>
      </c>
      <c r="E39" s="42">
        <v>932.35945846153879</v>
      </c>
      <c r="F39" s="42">
        <v>0</v>
      </c>
      <c r="G39" s="42">
        <v>0</v>
      </c>
      <c r="H39" s="19">
        <v>45092</v>
      </c>
      <c r="I39" s="19">
        <v>45092</v>
      </c>
      <c r="J39" s="42">
        <v>0</v>
      </c>
      <c r="K39" s="11" t="s">
        <v>362</v>
      </c>
      <c r="L39" s="11">
        <f t="shared" si="4"/>
        <v>4</v>
      </c>
      <c r="M39" s="91">
        <v>932.36</v>
      </c>
      <c r="N39" s="55" t="s">
        <v>42</v>
      </c>
    </row>
    <row r="40" spans="1:14" s="18" customFormat="1" ht="21.9" customHeight="1" x14ac:dyDescent="0.3">
      <c r="A40" s="39" t="s">
        <v>49</v>
      </c>
      <c r="B40" s="40" t="s">
        <v>50</v>
      </c>
      <c r="C40" s="8" t="s">
        <v>27</v>
      </c>
      <c r="D40" s="41">
        <v>8</v>
      </c>
      <c r="E40" s="42">
        <v>281.23500000000001</v>
      </c>
      <c r="F40" s="42">
        <v>0</v>
      </c>
      <c r="G40" s="42">
        <f>+E40/D40*F40</f>
        <v>0</v>
      </c>
      <c r="H40" s="19">
        <v>45092</v>
      </c>
      <c r="I40" s="19">
        <v>45092</v>
      </c>
      <c r="J40" s="42">
        <v>3</v>
      </c>
      <c r="K40" s="11">
        <f t="shared" si="2"/>
        <v>105.46312500000001</v>
      </c>
      <c r="L40" s="11">
        <f t="shared" si="4"/>
        <v>5</v>
      </c>
      <c r="M40" s="91">
        <f t="shared" si="3"/>
        <v>175.77187500000002</v>
      </c>
      <c r="N40" s="55"/>
    </row>
    <row r="41" spans="1:14" s="18" customFormat="1" ht="21.9" customHeight="1" x14ac:dyDescent="0.3">
      <c r="A41" s="39" t="s">
        <v>51</v>
      </c>
      <c r="B41" s="43" t="s">
        <v>52</v>
      </c>
      <c r="C41" s="22" t="s">
        <v>27</v>
      </c>
      <c r="D41" s="44">
        <v>3</v>
      </c>
      <c r="E41" s="42">
        <v>587.99333333333334</v>
      </c>
      <c r="F41" s="42">
        <v>0</v>
      </c>
      <c r="G41" s="42">
        <v>0</v>
      </c>
      <c r="H41" s="19">
        <v>45092</v>
      </c>
      <c r="I41" s="19">
        <v>45092</v>
      </c>
      <c r="J41" s="42">
        <v>0</v>
      </c>
      <c r="K41" s="11">
        <f t="shared" si="2"/>
        <v>0</v>
      </c>
      <c r="L41" s="11">
        <f t="shared" si="4"/>
        <v>3</v>
      </c>
      <c r="M41" s="91">
        <f t="shared" si="3"/>
        <v>587.99333333333334</v>
      </c>
      <c r="N41" s="102" t="s">
        <v>42</v>
      </c>
    </row>
    <row r="42" spans="1:14" s="18" customFormat="1" ht="21.9" customHeight="1" x14ac:dyDescent="0.3">
      <c r="A42" s="39" t="s">
        <v>53</v>
      </c>
      <c r="B42" s="43" t="s">
        <v>54</v>
      </c>
      <c r="C42" s="22" t="s">
        <v>27</v>
      </c>
      <c r="D42" s="44">
        <v>2</v>
      </c>
      <c r="E42" s="42">
        <v>28.7</v>
      </c>
      <c r="F42" s="42">
        <v>0</v>
      </c>
      <c r="G42" s="42">
        <v>0</v>
      </c>
      <c r="H42" s="19">
        <v>45092</v>
      </c>
      <c r="I42" s="19">
        <v>45092</v>
      </c>
      <c r="J42" s="42">
        <v>2</v>
      </c>
      <c r="K42" s="11">
        <f t="shared" si="2"/>
        <v>28.7</v>
      </c>
      <c r="L42" s="11">
        <f t="shared" si="4"/>
        <v>0</v>
      </c>
      <c r="M42" s="91">
        <f t="shared" si="3"/>
        <v>0</v>
      </c>
      <c r="N42" s="102"/>
    </row>
    <row r="43" spans="1:14" s="18" customFormat="1" ht="21.9" customHeight="1" x14ac:dyDescent="0.3">
      <c r="A43" s="39" t="s">
        <v>55</v>
      </c>
      <c r="B43" s="40" t="s">
        <v>56</v>
      </c>
      <c r="C43" s="8" t="s">
        <v>27</v>
      </c>
      <c r="D43" s="41">
        <v>0</v>
      </c>
      <c r="E43" s="42">
        <v>0</v>
      </c>
      <c r="F43" s="42">
        <v>0</v>
      </c>
      <c r="G43" s="42">
        <v>0</v>
      </c>
      <c r="H43" s="19">
        <v>45092</v>
      </c>
      <c r="I43" s="19">
        <v>45092</v>
      </c>
      <c r="J43" s="42">
        <v>0</v>
      </c>
      <c r="K43" s="11">
        <v>0</v>
      </c>
      <c r="L43" s="11">
        <f t="shared" si="4"/>
        <v>0</v>
      </c>
      <c r="M43" s="91">
        <f t="shared" si="3"/>
        <v>0</v>
      </c>
      <c r="N43" s="55" t="s">
        <v>42</v>
      </c>
    </row>
    <row r="44" spans="1:14" s="18" customFormat="1" ht="21.9" customHeight="1" x14ac:dyDescent="0.3">
      <c r="A44" s="39" t="s">
        <v>57</v>
      </c>
      <c r="B44" s="43" t="s">
        <v>58</v>
      </c>
      <c r="C44" s="8" t="s">
        <v>27</v>
      </c>
      <c r="D44" s="44">
        <v>0</v>
      </c>
      <c r="E44" s="42">
        <v>0</v>
      </c>
      <c r="F44" s="42">
        <v>0</v>
      </c>
      <c r="G44" s="42">
        <v>0</v>
      </c>
      <c r="H44" s="19">
        <v>45092</v>
      </c>
      <c r="I44" s="19">
        <v>45092</v>
      </c>
      <c r="J44" s="42">
        <v>0</v>
      </c>
      <c r="K44" s="11">
        <v>0</v>
      </c>
      <c r="L44" s="11">
        <f t="shared" si="4"/>
        <v>0</v>
      </c>
      <c r="M44" s="91">
        <f t="shared" si="3"/>
        <v>0</v>
      </c>
      <c r="N44" s="55" t="s">
        <v>42</v>
      </c>
    </row>
    <row r="45" spans="1:14" s="18" customFormat="1" ht="21.9" customHeight="1" x14ac:dyDescent="0.3">
      <c r="A45" s="39" t="s">
        <v>59</v>
      </c>
      <c r="B45" s="43" t="s">
        <v>60</v>
      </c>
      <c r="C45" s="8" t="s">
        <v>27</v>
      </c>
      <c r="D45" s="44">
        <v>13</v>
      </c>
      <c r="E45" s="42">
        <v>1231.2749525676936</v>
      </c>
      <c r="F45" s="42">
        <v>0</v>
      </c>
      <c r="G45" s="42">
        <v>0</v>
      </c>
      <c r="H45" s="19">
        <v>45092</v>
      </c>
      <c r="I45" s="19">
        <v>45092</v>
      </c>
      <c r="J45" s="42">
        <f>2+4</f>
        <v>6</v>
      </c>
      <c r="K45" s="11">
        <f t="shared" ref="K45:K46" si="5">+E45/D45*J45</f>
        <v>568.2807473389355</v>
      </c>
      <c r="L45" s="11">
        <f t="shared" si="4"/>
        <v>7</v>
      </c>
      <c r="M45" s="91">
        <f t="shared" si="3"/>
        <v>662.99420522875812</v>
      </c>
      <c r="N45" s="55"/>
    </row>
    <row r="46" spans="1:14" s="18" customFormat="1" ht="21.9" customHeight="1" x14ac:dyDescent="0.3">
      <c r="A46" s="39" t="s">
        <v>295</v>
      </c>
      <c r="B46" s="40" t="s">
        <v>338</v>
      </c>
      <c r="C46" s="8" t="s">
        <v>27</v>
      </c>
      <c r="D46" s="41">
        <v>1</v>
      </c>
      <c r="E46" s="42">
        <v>77.998333333333335</v>
      </c>
      <c r="F46" s="42">
        <v>0</v>
      </c>
      <c r="G46" s="42">
        <v>0</v>
      </c>
      <c r="H46" s="19">
        <v>45092</v>
      </c>
      <c r="I46" s="19">
        <v>45092</v>
      </c>
      <c r="J46" s="42">
        <v>0</v>
      </c>
      <c r="K46" s="11">
        <f t="shared" si="5"/>
        <v>0</v>
      </c>
      <c r="L46" s="11">
        <f t="shared" si="4"/>
        <v>1</v>
      </c>
      <c r="M46" s="91">
        <f t="shared" si="3"/>
        <v>77.998333333333335</v>
      </c>
      <c r="N46" s="102" t="s">
        <v>42</v>
      </c>
    </row>
    <row r="47" spans="1:14" s="18" customFormat="1" ht="21.9" customHeight="1" x14ac:dyDescent="0.3">
      <c r="A47" s="39" t="s">
        <v>62</v>
      </c>
      <c r="B47" s="40" t="s">
        <v>63</v>
      </c>
      <c r="C47" s="8" t="s">
        <v>27</v>
      </c>
      <c r="D47" s="41">
        <v>0</v>
      </c>
      <c r="E47" s="42">
        <v>0</v>
      </c>
      <c r="F47" s="42">
        <v>0</v>
      </c>
      <c r="G47" s="42">
        <v>0</v>
      </c>
      <c r="H47" s="19">
        <v>45092</v>
      </c>
      <c r="I47" s="19">
        <v>45092</v>
      </c>
      <c r="J47" s="42">
        <v>0</v>
      </c>
      <c r="K47" s="11">
        <v>0</v>
      </c>
      <c r="L47" s="11">
        <f t="shared" si="4"/>
        <v>0</v>
      </c>
      <c r="M47" s="91">
        <f t="shared" si="3"/>
        <v>0</v>
      </c>
      <c r="N47" s="102" t="s">
        <v>42</v>
      </c>
    </row>
    <row r="48" spans="1:14" s="18" customFormat="1" ht="21.9" customHeight="1" x14ac:dyDescent="0.3">
      <c r="A48" s="39" t="s">
        <v>64</v>
      </c>
      <c r="B48" s="43" t="s">
        <v>65</v>
      </c>
      <c r="C48" s="22" t="s">
        <v>36</v>
      </c>
      <c r="D48" s="44">
        <v>13</v>
      </c>
      <c r="E48" s="42">
        <v>3428.5649999999996</v>
      </c>
      <c r="F48" s="42">
        <v>0</v>
      </c>
      <c r="G48" s="42">
        <v>0</v>
      </c>
      <c r="H48" s="19">
        <v>45092</v>
      </c>
      <c r="I48" s="19">
        <v>45092</v>
      </c>
      <c r="J48" s="42">
        <f>2+2</f>
        <v>4</v>
      </c>
      <c r="K48" s="11">
        <f t="shared" ref="K48:K53" si="6">+E48/D48*J48</f>
        <v>1054.9430769230769</v>
      </c>
      <c r="L48" s="11">
        <f t="shared" si="4"/>
        <v>9</v>
      </c>
      <c r="M48" s="91">
        <f t="shared" si="3"/>
        <v>2373.6219230769229</v>
      </c>
      <c r="N48" s="102" t="s">
        <v>42</v>
      </c>
    </row>
    <row r="49" spans="1:15" s="18" customFormat="1" ht="21.9" customHeight="1" x14ac:dyDescent="0.3">
      <c r="A49" s="39" t="s">
        <v>66</v>
      </c>
      <c r="B49" s="40" t="s">
        <v>67</v>
      </c>
      <c r="C49" s="8" t="s">
        <v>27</v>
      </c>
      <c r="D49" s="41">
        <v>13</v>
      </c>
      <c r="E49" s="42">
        <v>2570.8111764705882</v>
      </c>
      <c r="F49" s="42">
        <v>0</v>
      </c>
      <c r="G49" s="42">
        <v>0</v>
      </c>
      <c r="H49" s="19">
        <v>45092</v>
      </c>
      <c r="I49" s="19">
        <v>45092</v>
      </c>
      <c r="J49" s="42">
        <f>1+2</f>
        <v>3</v>
      </c>
      <c r="K49" s="11">
        <f>+E49/D49*J49</f>
        <v>593.26411764705881</v>
      </c>
      <c r="L49" s="11">
        <f t="shared" si="4"/>
        <v>10</v>
      </c>
      <c r="M49" s="91">
        <f t="shared" si="3"/>
        <v>1977.5470588235294</v>
      </c>
      <c r="N49" s="102" t="s">
        <v>42</v>
      </c>
    </row>
    <row r="50" spans="1:15" s="45" customFormat="1" ht="21.9" customHeight="1" x14ac:dyDescent="0.3">
      <c r="A50" s="39" t="s">
        <v>68</v>
      </c>
      <c r="B50" s="40" t="s">
        <v>69</v>
      </c>
      <c r="C50" s="8" t="s">
        <v>27</v>
      </c>
      <c r="D50" s="41">
        <v>0</v>
      </c>
      <c r="E50" s="42">
        <v>0</v>
      </c>
      <c r="F50" s="42">
        <v>0</v>
      </c>
      <c r="G50" s="42">
        <v>0</v>
      </c>
      <c r="H50" s="19">
        <v>45092</v>
      </c>
      <c r="I50" s="19">
        <v>45092</v>
      </c>
      <c r="J50" s="42">
        <v>0</v>
      </c>
      <c r="K50" s="11">
        <v>0</v>
      </c>
      <c r="L50" s="11">
        <f t="shared" si="4"/>
        <v>0</v>
      </c>
      <c r="M50" s="91">
        <f t="shared" si="3"/>
        <v>0</v>
      </c>
      <c r="N50" s="102" t="s">
        <v>42</v>
      </c>
      <c r="O50" s="18"/>
    </row>
    <row r="51" spans="1:15" s="46" customFormat="1" ht="21.75" customHeight="1" x14ac:dyDescent="0.3">
      <c r="A51" s="39" t="s">
        <v>70</v>
      </c>
      <c r="B51" s="43" t="s">
        <v>71</v>
      </c>
      <c r="C51" s="22" t="s">
        <v>36</v>
      </c>
      <c r="D51" s="44">
        <v>0</v>
      </c>
      <c r="E51" s="42">
        <v>0</v>
      </c>
      <c r="F51" s="42">
        <v>0</v>
      </c>
      <c r="G51" s="42">
        <v>0</v>
      </c>
      <c r="H51" s="19">
        <v>45092</v>
      </c>
      <c r="I51" s="19">
        <v>45092</v>
      </c>
      <c r="J51" s="42">
        <v>0</v>
      </c>
      <c r="K51" s="11">
        <v>0</v>
      </c>
      <c r="L51" s="11">
        <f t="shared" si="4"/>
        <v>0</v>
      </c>
      <c r="M51" s="91">
        <f t="shared" si="3"/>
        <v>0</v>
      </c>
      <c r="N51" s="103"/>
      <c r="O51" s="18"/>
    </row>
    <row r="52" spans="1:15" s="47" customFormat="1" ht="21.9" customHeight="1" x14ac:dyDescent="0.3">
      <c r="A52" s="39" t="s">
        <v>72</v>
      </c>
      <c r="B52" s="43" t="s">
        <v>73</v>
      </c>
      <c r="C52" s="22" t="s">
        <v>36</v>
      </c>
      <c r="D52" s="44">
        <v>0</v>
      </c>
      <c r="E52" s="42">
        <v>0</v>
      </c>
      <c r="F52" s="42">
        <v>0</v>
      </c>
      <c r="G52" s="42">
        <v>0</v>
      </c>
      <c r="H52" s="19">
        <v>45092</v>
      </c>
      <c r="I52" s="19">
        <v>45092</v>
      </c>
      <c r="J52" s="42">
        <v>0</v>
      </c>
      <c r="K52" s="11">
        <v>0</v>
      </c>
      <c r="L52" s="11">
        <f t="shared" si="4"/>
        <v>0</v>
      </c>
      <c r="M52" s="91">
        <f t="shared" si="3"/>
        <v>0</v>
      </c>
      <c r="N52" s="57" t="s">
        <v>42</v>
      </c>
      <c r="O52" s="18"/>
    </row>
    <row r="53" spans="1:15" s="18" customFormat="1" ht="21.9" customHeight="1" x14ac:dyDescent="0.3">
      <c r="A53" s="39" t="s">
        <v>74</v>
      </c>
      <c r="B53" s="43" t="s">
        <v>75</v>
      </c>
      <c r="C53" s="22" t="s">
        <v>36</v>
      </c>
      <c r="D53" s="44">
        <v>30</v>
      </c>
      <c r="E53" s="42">
        <v>8837.7230769230773</v>
      </c>
      <c r="F53" s="42">
        <v>0</v>
      </c>
      <c r="G53" s="42">
        <v>0</v>
      </c>
      <c r="H53" s="19">
        <v>45092</v>
      </c>
      <c r="I53" s="19">
        <v>45092</v>
      </c>
      <c r="J53" s="42">
        <f>2+2</f>
        <v>4</v>
      </c>
      <c r="K53" s="11">
        <f t="shared" si="6"/>
        <v>1178.363076923077</v>
      </c>
      <c r="L53" s="11">
        <f t="shared" si="4"/>
        <v>26</v>
      </c>
      <c r="M53" s="91">
        <f t="shared" si="3"/>
        <v>7659.3600000000006</v>
      </c>
      <c r="N53" s="55"/>
    </row>
    <row r="54" spans="1:15" s="18" customFormat="1" ht="21.9" customHeight="1" x14ac:dyDescent="0.3">
      <c r="A54" s="39"/>
      <c r="B54" s="43" t="s">
        <v>339</v>
      </c>
      <c r="C54" s="22" t="s">
        <v>36</v>
      </c>
      <c r="D54" s="44">
        <v>2</v>
      </c>
      <c r="E54" s="42">
        <v>3955.08</v>
      </c>
      <c r="F54" s="42"/>
      <c r="G54" s="42"/>
      <c r="H54" s="19">
        <v>45093</v>
      </c>
      <c r="I54" s="19">
        <v>45093</v>
      </c>
      <c r="J54" s="42">
        <v>0</v>
      </c>
      <c r="K54" s="11"/>
      <c r="L54" s="11">
        <f t="shared" si="4"/>
        <v>2</v>
      </c>
      <c r="M54" s="91">
        <f t="shared" si="3"/>
        <v>3955.08</v>
      </c>
      <c r="N54" s="55"/>
    </row>
    <row r="55" spans="1:15" s="46" customFormat="1" ht="21.9" customHeight="1" x14ac:dyDescent="0.3">
      <c r="A55" s="39" t="s">
        <v>76</v>
      </c>
      <c r="B55" s="43" t="s">
        <v>77</v>
      </c>
      <c r="C55" s="22" t="s">
        <v>36</v>
      </c>
      <c r="D55" s="48">
        <v>3</v>
      </c>
      <c r="E55" s="42">
        <v>1158.5416090909089</v>
      </c>
      <c r="F55" s="42">
        <v>0</v>
      </c>
      <c r="G55" s="42">
        <v>0</v>
      </c>
      <c r="H55" s="19">
        <v>45092</v>
      </c>
      <c r="I55" s="19">
        <v>45092</v>
      </c>
      <c r="J55" s="42">
        <v>1</v>
      </c>
      <c r="K55" s="11">
        <f t="shared" ref="K55:K78" si="7">+E55/D55*J55</f>
        <v>386.18053636363629</v>
      </c>
      <c r="L55" s="11">
        <f t="shared" si="4"/>
        <v>2</v>
      </c>
      <c r="M55" s="91">
        <f t="shared" si="3"/>
        <v>772.36107272727259</v>
      </c>
      <c r="N55" s="103" t="s">
        <v>42</v>
      </c>
      <c r="O55" s="18"/>
    </row>
    <row r="56" spans="1:15" s="18" customFormat="1" ht="21.9" customHeight="1" x14ac:dyDescent="0.3">
      <c r="A56" s="39" t="s">
        <v>78</v>
      </c>
      <c r="B56" s="43" t="s">
        <v>79</v>
      </c>
      <c r="C56" s="22" t="s">
        <v>36</v>
      </c>
      <c r="D56" s="48">
        <v>39</v>
      </c>
      <c r="E56" s="42">
        <v>4754.1716326530623</v>
      </c>
      <c r="F56" s="42">
        <v>0</v>
      </c>
      <c r="G56" s="42">
        <v>0</v>
      </c>
      <c r="H56" s="19">
        <v>45092</v>
      </c>
      <c r="I56" s="19">
        <v>45092</v>
      </c>
      <c r="J56" s="42">
        <f>3+1</f>
        <v>4</v>
      </c>
      <c r="K56" s="11">
        <f t="shared" si="7"/>
        <v>487.60734693877561</v>
      </c>
      <c r="L56" s="11">
        <f t="shared" si="4"/>
        <v>35</v>
      </c>
      <c r="M56" s="91">
        <f t="shared" si="3"/>
        <v>4266.5642857142866</v>
      </c>
      <c r="N56" s="102"/>
    </row>
    <row r="57" spans="1:15" s="18" customFormat="1" ht="21.9" customHeight="1" x14ac:dyDescent="0.3">
      <c r="A57" s="39" t="s">
        <v>80</v>
      </c>
      <c r="B57" s="43" t="s">
        <v>81</v>
      </c>
      <c r="C57" s="22" t="s">
        <v>36</v>
      </c>
      <c r="D57" s="44">
        <v>2</v>
      </c>
      <c r="E57" s="42">
        <v>1261</v>
      </c>
      <c r="F57" s="42">
        <v>0</v>
      </c>
      <c r="G57" s="42">
        <v>0</v>
      </c>
      <c r="H57" s="19">
        <v>45092</v>
      </c>
      <c r="I57" s="19">
        <v>45092</v>
      </c>
      <c r="J57" s="42">
        <v>0</v>
      </c>
      <c r="K57" s="11">
        <f t="shared" si="7"/>
        <v>0</v>
      </c>
      <c r="L57" s="11">
        <f t="shared" si="4"/>
        <v>2</v>
      </c>
      <c r="M57" s="91">
        <f t="shared" si="3"/>
        <v>1261</v>
      </c>
      <c r="N57" s="102" t="s">
        <v>42</v>
      </c>
    </row>
    <row r="58" spans="1:15" s="18" customFormat="1" ht="21.9" customHeight="1" x14ac:dyDescent="0.3">
      <c r="A58" s="39" t="s">
        <v>82</v>
      </c>
      <c r="B58" s="43" t="s">
        <v>244</v>
      </c>
      <c r="C58" s="22" t="s">
        <v>27</v>
      </c>
      <c r="D58" s="42">
        <v>2</v>
      </c>
      <c r="E58" s="42">
        <v>1164</v>
      </c>
      <c r="F58" s="42">
        <v>0</v>
      </c>
      <c r="G58" s="42">
        <v>0</v>
      </c>
      <c r="H58" s="19">
        <v>45092</v>
      </c>
      <c r="I58" s="19">
        <v>45092</v>
      </c>
      <c r="J58" s="42">
        <v>0</v>
      </c>
      <c r="K58" s="11">
        <v>0</v>
      </c>
      <c r="L58" s="11">
        <f t="shared" si="4"/>
        <v>2</v>
      </c>
      <c r="M58" s="91">
        <f t="shared" si="3"/>
        <v>1164</v>
      </c>
      <c r="N58" s="102"/>
    </row>
    <row r="59" spans="1:15" s="18" customFormat="1" ht="21.75" customHeight="1" x14ac:dyDescent="0.3">
      <c r="A59" s="39" t="s">
        <v>83</v>
      </c>
      <c r="B59" s="43" t="s">
        <v>84</v>
      </c>
      <c r="C59" s="22" t="s">
        <v>27</v>
      </c>
      <c r="D59" s="44">
        <v>2</v>
      </c>
      <c r="E59" s="42">
        <v>1499.99</v>
      </c>
      <c r="F59" s="42">
        <v>0</v>
      </c>
      <c r="G59" s="42">
        <v>0</v>
      </c>
      <c r="H59" s="19">
        <v>45092</v>
      </c>
      <c r="I59" s="19">
        <v>45092</v>
      </c>
      <c r="J59" s="42">
        <v>0</v>
      </c>
      <c r="K59" s="11">
        <v>0</v>
      </c>
      <c r="L59" s="11">
        <f t="shared" si="4"/>
        <v>2</v>
      </c>
      <c r="M59" s="91">
        <f t="shared" si="3"/>
        <v>1499.99</v>
      </c>
      <c r="N59" s="55" t="s">
        <v>42</v>
      </c>
    </row>
    <row r="60" spans="1:15" s="18" customFormat="1" ht="21.75" customHeight="1" x14ac:dyDescent="0.3">
      <c r="A60" s="39" t="s">
        <v>85</v>
      </c>
      <c r="B60" s="43" t="s">
        <v>86</v>
      </c>
      <c r="C60" s="22" t="s">
        <v>27</v>
      </c>
      <c r="D60" s="44">
        <v>2</v>
      </c>
      <c r="E60" s="42">
        <v>329.995</v>
      </c>
      <c r="F60" s="42">
        <v>0</v>
      </c>
      <c r="G60" s="42">
        <v>0</v>
      </c>
      <c r="H60" s="19">
        <v>45092</v>
      </c>
      <c r="I60" s="19">
        <v>45092</v>
      </c>
      <c r="J60" s="42">
        <v>0</v>
      </c>
      <c r="K60" s="11">
        <f t="shared" si="7"/>
        <v>0</v>
      </c>
      <c r="L60" s="11">
        <f t="shared" si="4"/>
        <v>2</v>
      </c>
      <c r="M60" s="91">
        <f t="shared" si="3"/>
        <v>329.995</v>
      </c>
      <c r="N60" s="55" t="s">
        <v>42</v>
      </c>
    </row>
    <row r="61" spans="1:15" s="18" customFormat="1" ht="21.9" customHeight="1" x14ac:dyDescent="0.3">
      <c r="A61" s="39" t="s">
        <v>87</v>
      </c>
      <c r="B61" s="43" t="s">
        <v>88</v>
      </c>
      <c r="C61" s="22" t="s">
        <v>27</v>
      </c>
      <c r="D61" s="44">
        <v>0</v>
      </c>
      <c r="E61" s="42">
        <v>0</v>
      </c>
      <c r="F61" s="42">
        <v>0</v>
      </c>
      <c r="G61" s="42">
        <v>0</v>
      </c>
      <c r="H61" s="19">
        <v>45092</v>
      </c>
      <c r="I61" s="19">
        <v>45092</v>
      </c>
      <c r="J61" s="42">
        <v>0</v>
      </c>
      <c r="K61" s="11">
        <v>0</v>
      </c>
      <c r="L61" s="11">
        <f t="shared" si="4"/>
        <v>0</v>
      </c>
      <c r="M61" s="91">
        <f t="shared" si="3"/>
        <v>0</v>
      </c>
      <c r="N61" s="55" t="s">
        <v>42</v>
      </c>
    </row>
    <row r="62" spans="1:15" s="18" customFormat="1" ht="21.9" customHeight="1" x14ac:dyDescent="0.3">
      <c r="A62" s="39" t="s">
        <v>89</v>
      </c>
      <c r="B62" s="40" t="s">
        <v>294</v>
      </c>
      <c r="C62" s="8" t="s">
        <v>333</v>
      </c>
      <c r="D62" s="44">
        <v>4</v>
      </c>
      <c r="E62" s="42">
        <v>3932.2</v>
      </c>
      <c r="F62" s="42">
        <v>0</v>
      </c>
      <c r="G62" s="42">
        <f>+E62/D62*F62</f>
        <v>0</v>
      </c>
      <c r="H62" s="19">
        <v>45092</v>
      </c>
      <c r="I62" s="19">
        <v>45092</v>
      </c>
      <c r="J62" s="42">
        <f>2+2</f>
        <v>4</v>
      </c>
      <c r="K62" s="11">
        <f t="shared" si="7"/>
        <v>3932.2</v>
      </c>
      <c r="L62" s="11">
        <f t="shared" si="4"/>
        <v>0</v>
      </c>
      <c r="M62" s="91">
        <f>+E62+G62-K62</f>
        <v>0</v>
      </c>
      <c r="N62" s="102" t="s">
        <v>42</v>
      </c>
    </row>
    <row r="63" spans="1:15" s="18" customFormat="1" ht="21.9" customHeight="1" x14ac:dyDescent="0.3">
      <c r="A63" s="39" t="s">
        <v>90</v>
      </c>
      <c r="B63" s="40" t="s">
        <v>91</v>
      </c>
      <c r="C63" s="8" t="s">
        <v>27</v>
      </c>
      <c r="D63" s="41">
        <v>1</v>
      </c>
      <c r="E63" s="42">
        <v>81.920833333333121</v>
      </c>
      <c r="F63" s="42">
        <f>24+24</f>
        <v>48</v>
      </c>
      <c r="G63" s="42">
        <f>+K62/F63*F63</f>
        <v>3932.2</v>
      </c>
      <c r="H63" s="52">
        <v>45092</v>
      </c>
      <c r="I63" s="52">
        <v>45092</v>
      </c>
      <c r="J63" s="42">
        <f>14+27</f>
        <v>41</v>
      </c>
      <c r="K63" s="11">
        <f t="shared" si="7"/>
        <v>3358.754166666658</v>
      </c>
      <c r="L63" s="11">
        <f t="shared" si="4"/>
        <v>8</v>
      </c>
      <c r="M63" s="91">
        <f>+E63+G63-K63</f>
        <v>655.36666666667497</v>
      </c>
      <c r="N63" s="102" t="s">
        <v>42</v>
      </c>
    </row>
    <row r="64" spans="1:15" s="18" customFormat="1" ht="21.9" customHeight="1" x14ac:dyDescent="0.3">
      <c r="A64" s="39" t="s">
        <v>92</v>
      </c>
      <c r="B64" s="40" t="s">
        <v>93</v>
      </c>
      <c r="C64" s="8" t="s">
        <v>333</v>
      </c>
      <c r="D64" s="41">
        <v>26</v>
      </c>
      <c r="E64" s="42">
        <v>24336.064999999999</v>
      </c>
      <c r="F64" s="42">
        <v>0</v>
      </c>
      <c r="G64" s="42">
        <f t="shared" ref="G64:G65" si="8">+E64/D64*F64</f>
        <v>0</v>
      </c>
      <c r="H64" s="19">
        <v>45092</v>
      </c>
      <c r="I64" s="19">
        <v>45092</v>
      </c>
      <c r="J64" s="42">
        <f>2+4</f>
        <v>6</v>
      </c>
      <c r="K64" s="11">
        <f t="shared" si="7"/>
        <v>5616.0149999999994</v>
      </c>
      <c r="L64" s="11">
        <f t="shared" si="4"/>
        <v>20</v>
      </c>
      <c r="M64" s="91">
        <f t="shared" si="3"/>
        <v>18720.05</v>
      </c>
      <c r="N64" s="102" t="s">
        <v>42</v>
      </c>
    </row>
    <row r="65" spans="1:15" s="18" customFormat="1" ht="21.9" customHeight="1" x14ac:dyDescent="0.3">
      <c r="A65" s="39" t="s">
        <v>94</v>
      </c>
      <c r="B65" s="43" t="s">
        <v>95</v>
      </c>
      <c r="C65" s="22" t="s">
        <v>27</v>
      </c>
      <c r="D65" s="44">
        <v>2</v>
      </c>
      <c r="E65" s="42">
        <v>312.00194444444423</v>
      </c>
      <c r="F65" s="42">
        <f>12+24</f>
        <v>36</v>
      </c>
      <c r="G65" s="42">
        <f t="shared" si="8"/>
        <v>5616.0349999999962</v>
      </c>
      <c r="H65" s="19">
        <v>45092</v>
      </c>
      <c r="I65" s="19">
        <v>45092</v>
      </c>
      <c r="J65" s="42">
        <f>14+24</f>
        <v>38</v>
      </c>
      <c r="K65" s="11">
        <f t="shared" si="7"/>
        <v>5928.0369444444405</v>
      </c>
      <c r="L65" s="11">
        <f t="shared" si="4"/>
        <v>0</v>
      </c>
      <c r="M65" s="91">
        <f t="shared" si="3"/>
        <v>0</v>
      </c>
      <c r="N65" s="102" t="s">
        <v>42</v>
      </c>
    </row>
    <row r="66" spans="1:15" s="45" customFormat="1" ht="21.9" customHeight="1" x14ac:dyDescent="0.3">
      <c r="A66" s="39" t="s">
        <v>96</v>
      </c>
      <c r="B66" s="40" t="s">
        <v>297</v>
      </c>
      <c r="C66" s="8" t="s">
        <v>46</v>
      </c>
      <c r="D66" s="41">
        <v>0</v>
      </c>
      <c r="E66" s="42">
        <v>0</v>
      </c>
      <c r="F66" s="42">
        <v>0</v>
      </c>
      <c r="G66" s="42">
        <v>0</v>
      </c>
      <c r="H66" s="52">
        <v>45092</v>
      </c>
      <c r="I66" s="52">
        <v>45092</v>
      </c>
      <c r="J66" s="42">
        <v>0</v>
      </c>
      <c r="K66" s="11">
        <v>0</v>
      </c>
      <c r="L66" s="11">
        <f t="shared" si="4"/>
        <v>0</v>
      </c>
      <c r="M66" s="91">
        <f t="shared" si="3"/>
        <v>0</v>
      </c>
      <c r="N66" s="102" t="s">
        <v>42</v>
      </c>
      <c r="O66" s="18"/>
    </row>
    <row r="67" spans="1:15" s="45" customFormat="1" ht="21.9" customHeight="1" x14ac:dyDescent="0.3">
      <c r="A67" s="39" t="s">
        <v>97</v>
      </c>
      <c r="B67" s="40" t="s">
        <v>296</v>
      </c>
      <c r="C67" s="22" t="s">
        <v>27</v>
      </c>
      <c r="D67" s="44">
        <v>0</v>
      </c>
      <c r="E67" s="42">
        <v>0</v>
      </c>
      <c r="F67" s="42">
        <v>0</v>
      </c>
      <c r="G67" s="42">
        <v>0</v>
      </c>
      <c r="H67" s="52">
        <v>45092</v>
      </c>
      <c r="I67" s="52">
        <v>45092</v>
      </c>
      <c r="J67" s="42">
        <v>0</v>
      </c>
      <c r="K67" s="11">
        <v>0</v>
      </c>
      <c r="L67" s="11">
        <f t="shared" si="4"/>
        <v>0</v>
      </c>
      <c r="M67" s="91">
        <f>+E67+G67-K67</f>
        <v>0</v>
      </c>
      <c r="N67" s="102" t="s">
        <v>42</v>
      </c>
      <c r="O67" s="18"/>
    </row>
    <row r="68" spans="1:15" s="45" customFormat="1" ht="21.9" customHeight="1" x14ac:dyDescent="0.3">
      <c r="A68" s="39" t="s">
        <v>97</v>
      </c>
      <c r="B68" s="40" t="s">
        <v>291</v>
      </c>
      <c r="C68" s="8" t="s">
        <v>22</v>
      </c>
      <c r="D68" s="41">
        <v>2</v>
      </c>
      <c r="E68" s="42">
        <v>4531.2000000000007</v>
      </c>
      <c r="F68" s="42">
        <v>0</v>
      </c>
      <c r="G68" s="42">
        <f t="shared" ref="G68:G78" si="9">+E68/D68*F68</f>
        <v>0</v>
      </c>
      <c r="H68" s="19">
        <v>45092</v>
      </c>
      <c r="I68" s="19">
        <v>45092</v>
      </c>
      <c r="J68" s="42">
        <v>1</v>
      </c>
      <c r="K68" s="11">
        <f t="shared" si="7"/>
        <v>2265.6000000000004</v>
      </c>
      <c r="L68" s="11">
        <f t="shared" si="4"/>
        <v>1</v>
      </c>
      <c r="M68" s="91">
        <f t="shared" si="3"/>
        <v>2265.6000000000004</v>
      </c>
      <c r="N68" s="102"/>
      <c r="O68" s="18"/>
    </row>
    <row r="69" spans="1:15" s="45" customFormat="1" ht="21.9" customHeight="1" x14ac:dyDescent="0.3">
      <c r="A69" s="39" t="s">
        <v>98</v>
      </c>
      <c r="B69" s="43" t="s">
        <v>292</v>
      </c>
      <c r="C69" s="8" t="s">
        <v>27</v>
      </c>
      <c r="D69" s="41">
        <v>12</v>
      </c>
      <c r="E69" s="42">
        <v>453.11999999999989</v>
      </c>
      <c r="F69" s="42">
        <v>60</v>
      </c>
      <c r="G69" s="42">
        <f t="shared" si="9"/>
        <v>2265.5999999999995</v>
      </c>
      <c r="H69" s="19">
        <v>45092</v>
      </c>
      <c r="I69" s="19">
        <v>45092</v>
      </c>
      <c r="J69" s="42">
        <f>21+14</f>
        <v>35</v>
      </c>
      <c r="K69" s="11">
        <f t="shared" si="7"/>
        <v>1321.5999999999997</v>
      </c>
      <c r="L69" s="11">
        <f t="shared" si="4"/>
        <v>37</v>
      </c>
      <c r="M69" s="91">
        <f t="shared" si="3"/>
        <v>1397.1199999999997</v>
      </c>
      <c r="N69" s="102"/>
      <c r="O69" s="18"/>
    </row>
    <row r="70" spans="1:15" s="45" customFormat="1" ht="21.9" customHeight="1" x14ac:dyDescent="0.3">
      <c r="A70" s="39" t="s">
        <v>98</v>
      </c>
      <c r="B70" s="43" t="s">
        <v>225</v>
      </c>
      <c r="C70" s="22" t="s">
        <v>46</v>
      </c>
      <c r="D70" s="44">
        <v>3</v>
      </c>
      <c r="E70" s="42">
        <v>661.49</v>
      </c>
      <c r="F70" s="42">
        <v>0</v>
      </c>
      <c r="G70" s="42">
        <f t="shared" si="9"/>
        <v>0</v>
      </c>
      <c r="H70" s="19">
        <v>45092</v>
      </c>
      <c r="I70" s="19">
        <v>45092</v>
      </c>
      <c r="J70" s="42">
        <v>0</v>
      </c>
      <c r="K70" s="11">
        <f t="shared" si="7"/>
        <v>0</v>
      </c>
      <c r="L70" s="11">
        <f t="shared" si="4"/>
        <v>3</v>
      </c>
      <c r="M70" s="91">
        <f t="shared" si="3"/>
        <v>661.49</v>
      </c>
      <c r="N70" s="102" t="s">
        <v>42</v>
      </c>
      <c r="O70" s="18"/>
    </row>
    <row r="71" spans="1:15" s="45" customFormat="1" ht="21.9" customHeight="1" x14ac:dyDescent="0.3">
      <c r="A71" s="39" t="s">
        <v>99</v>
      </c>
      <c r="B71" s="43" t="s">
        <v>100</v>
      </c>
      <c r="C71" s="22" t="s">
        <v>46</v>
      </c>
      <c r="D71" s="44">
        <v>3</v>
      </c>
      <c r="E71" s="42">
        <v>1765.5749999999998</v>
      </c>
      <c r="F71" s="42">
        <v>0</v>
      </c>
      <c r="G71" s="42">
        <v>0</v>
      </c>
      <c r="H71" s="19">
        <v>45092</v>
      </c>
      <c r="I71" s="19">
        <v>45092</v>
      </c>
      <c r="J71" s="42">
        <v>1</v>
      </c>
      <c r="K71" s="11">
        <f t="shared" si="7"/>
        <v>588.52499999999998</v>
      </c>
      <c r="L71" s="11">
        <f t="shared" si="4"/>
        <v>2</v>
      </c>
      <c r="M71" s="91">
        <f t="shared" si="3"/>
        <v>1177.0499999999997</v>
      </c>
      <c r="N71" s="102" t="s">
        <v>42</v>
      </c>
      <c r="O71" s="18"/>
    </row>
    <row r="72" spans="1:15" s="18" customFormat="1" ht="21.9" customHeight="1" x14ac:dyDescent="0.3">
      <c r="A72" s="39" t="s">
        <v>101</v>
      </c>
      <c r="B72" s="40" t="s">
        <v>102</v>
      </c>
      <c r="C72" s="8" t="s">
        <v>27</v>
      </c>
      <c r="D72" s="41">
        <v>23</v>
      </c>
      <c r="E72" s="42">
        <v>3079.6206896551721</v>
      </c>
      <c r="F72" s="42">
        <v>0</v>
      </c>
      <c r="G72" s="42">
        <f t="shared" si="9"/>
        <v>0</v>
      </c>
      <c r="H72" s="19">
        <v>45092</v>
      </c>
      <c r="I72" s="19">
        <v>45092</v>
      </c>
      <c r="J72" s="42">
        <f>2+2</f>
        <v>4</v>
      </c>
      <c r="K72" s="11">
        <f t="shared" si="7"/>
        <v>535.58620689655163</v>
      </c>
      <c r="L72" s="11">
        <f t="shared" si="4"/>
        <v>19</v>
      </c>
      <c r="M72" s="91">
        <f t="shared" si="3"/>
        <v>2544.0344827586205</v>
      </c>
      <c r="N72" s="102"/>
    </row>
    <row r="73" spans="1:15" s="18" customFormat="1" ht="21.9" customHeight="1" x14ac:dyDescent="0.3">
      <c r="A73" s="39" t="s">
        <v>103</v>
      </c>
      <c r="B73" s="40" t="s">
        <v>104</v>
      </c>
      <c r="C73" s="8" t="s">
        <v>27</v>
      </c>
      <c r="D73" s="41">
        <v>0</v>
      </c>
      <c r="E73" s="42">
        <v>0</v>
      </c>
      <c r="F73" s="42">
        <v>0</v>
      </c>
      <c r="G73" s="42">
        <v>0</v>
      </c>
      <c r="H73" s="19">
        <v>45092</v>
      </c>
      <c r="I73" s="19">
        <v>45092</v>
      </c>
      <c r="J73" s="42">
        <v>0</v>
      </c>
      <c r="K73" s="11">
        <v>0</v>
      </c>
      <c r="L73" s="11">
        <f t="shared" si="4"/>
        <v>0</v>
      </c>
      <c r="M73" s="91">
        <f t="shared" si="3"/>
        <v>0</v>
      </c>
      <c r="N73" s="102" t="s">
        <v>42</v>
      </c>
    </row>
    <row r="74" spans="1:15" s="18" customFormat="1" ht="21.9" customHeight="1" x14ac:dyDescent="0.3">
      <c r="A74" s="39" t="s">
        <v>105</v>
      </c>
      <c r="B74" s="40" t="s">
        <v>227</v>
      </c>
      <c r="C74" s="8" t="s">
        <v>27</v>
      </c>
      <c r="D74" s="41">
        <v>0</v>
      </c>
      <c r="E74" s="42">
        <v>0</v>
      </c>
      <c r="F74" s="42">
        <v>0</v>
      </c>
      <c r="G74" s="42">
        <v>0</v>
      </c>
      <c r="H74" s="19">
        <v>45092</v>
      </c>
      <c r="I74" s="19">
        <v>45092</v>
      </c>
      <c r="J74" s="42">
        <v>0</v>
      </c>
      <c r="K74" s="11">
        <v>0</v>
      </c>
      <c r="L74" s="11">
        <f t="shared" si="4"/>
        <v>0</v>
      </c>
      <c r="M74" s="91">
        <f t="shared" si="3"/>
        <v>0</v>
      </c>
      <c r="N74" s="102"/>
    </row>
    <row r="75" spans="1:15" s="18" customFormat="1" ht="21.9" customHeight="1" x14ac:dyDescent="0.3">
      <c r="A75" s="39" t="s">
        <v>106</v>
      </c>
      <c r="B75" s="43" t="s">
        <v>226</v>
      </c>
      <c r="C75" s="22" t="s">
        <v>27</v>
      </c>
      <c r="D75" s="44">
        <v>5</v>
      </c>
      <c r="E75" s="42">
        <v>241.00833333333333</v>
      </c>
      <c r="F75" s="42">
        <v>0</v>
      </c>
      <c r="G75" s="42">
        <f t="shared" si="9"/>
        <v>0</v>
      </c>
      <c r="H75" s="19">
        <v>45092</v>
      </c>
      <c r="I75" s="19">
        <v>45092</v>
      </c>
      <c r="J75" s="42">
        <v>0</v>
      </c>
      <c r="K75" s="11">
        <f t="shared" si="7"/>
        <v>0</v>
      </c>
      <c r="L75" s="11">
        <f t="shared" si="4"/>
        <v>5</v>
      </c>
      <c r="M75" s="91">
        <f t="shared" si="3"/>
        <v>241.00833333333333</v>
      </c>
      <c r="N75" s="102" t="s">
        <v>42</v>
      </c>
    </row>
    <row r="76" spans="1:15" s="18" customFormat="1" ht="21.9" customHeight="1" x14ac:dyDescent="0.3">
      <c r="A76" s="39" t="s">
        <v>107</v>
      </c>
      <c r="B76" s="43" t="s">
        <v>108</v>
      </c>
      <c r="C76" s="22" t="s">
        <v>27</v>
      </c>
      <c r="D76" s="44">
        <v>1</v>
      </c>
      <c r="E76" s="42">
        <v>217.50450000000001</v>
      </c>
      <c r="F76" s="42">
        <v>0</v>
      </c>
      <c r="G76" s="42">
        <f t="shared" si="9"/>
        <v>0</v>
      </c>
      <c r="H76" s="19">
        <v>45092</v>
      </c>
      <c r="I76" s="19">
        <v>45092</v>
      </c>
      <c r="J76" s="42">
        <v>0</v>
      </c>
      <c r="K76" s="11">
        <f t="shared" si="7"/>
        <v>0</v>
      </c>
      <c r="L76" s="11">
        <f t="shared" si="4"/>
        <v>1</v>
      </c>
      <c r="M76" s="91">
        <f t="shared" si="3"/>
        <v>217.50450000000001</v>
      </c>
      <c r="N76" s="102" t="s">
        <v>42</v>
      </c>
    </row>
    <row r="77" spans="1:15" s="18" customFormat="1" ht="21.9" customHeight="1" x14ac:dyDescent="0.3">
      <c r="A77" s="39"/>
      <c r="B77" s="43" t="s">
        <v>340</v>
      </c>
      <c r="C77" s="22" t="s">
        <v>27</v>
      </c>
      <c r="D77" s="44">
        <v>4</v>
      </c>
      <c r="E77" s="42">
        <v>13965.77</v>
      </c>
      <c r="F77" s="42"/>
      <c r="G77" s="42"/>
      <c r="H77" s="19"/>
      <c r="I77" s="19"/>
      <c r="J77" s="42">
        <v>0</v>
      </c>
      <c r="K77" s="11"/>
      <c r="L77" s="11">
        <f t="shared" si="4"/>
        <v>4</v>
      </c>
      <c r="M77" s="91">
        <f t="shared" si="3"/>
        <v>13965.77</v>
      </c>
      <c r="N77" s="102"/>
    </row>
    <row r="78" spans="1:15" s="18" customFormat="1" ht="21.9" customHeight="1" x14ac:dyDescent="0.3">
      <c r="A78" s="39" t="s">
        <v>109</v>
      </c>
      <c r="B78" s="43" t="s">
        <v>213</v>
      </c>
      <c r="C78" s="22" t="s">
        <v>27</v>
      </c>
      <c r="D78" s="44">
        <v>1</v>
      </c>
      <c r="E78" s="42">
        <v>292.49924999999996</v>
      </c>
      <c r="F78" s="42">
        <v>0</v>
      </c>
      <c r="G78" s="42">
        <f t="shared" si="9"/>
        <v>0</v>
      </c>
      <c r="H78" s="19">
        <v>45092</v>
      </c>
      <c r="I78" s="19">
        <v>45092</v>
      </c>
      <c r="J78" s="42">
        <v>0</v>
      </c>
      <c r="K78" s="11">
        <f t="shared" si="7"/>
        <v>0</v>
      </c>
      <c r="L78" s="11">
        <f t="shared" si="4"/>
        <v>1</v>
      </c>
      <c r="M78" s="91">
        <f t="shared" si="3"/>
        <v>292.49924999999996</v>
      </c>
      <c r="N78" s="102" t="s">
        <v>42</v>
      </c>
    </row>
    <row r="79" spans="1:15" s="18" customFormat="1" ht="21.9" customHeight="1" x14ac:dyDescent="0.3">
      <c r="A79" s="39" t="s">
        <v>110</v>
      </c>
      <c r="B79" s="43" t="s">
        <v>111</v>
      </c>
      <c r="C79" s="22" t="s">
        <v>27</v>
      </c>
      <c r="D79" s="44">
        <v>0</v>
      </c>
      <c r="E79" s="42">
        <v>0</v>
      </c>
      <c r="F79" s="42">
        <v>0</v>
      </c>
      <c r="G79" s="42">
        <v>0</v>
      </c>
      <c r="H79" s="19">
        <v>45092</v>
      </c>
      <c r="I79" s="19">
        <v>45092</v>
      </c>
      <c r="J79" s="42">
        <v>0</v>
      </c>
      <c r="K79" s="11">
        <v>0</v>
      </c>
      <c r="L79" s="11">
        <f t="shared" si="4"/>
        <v>0</v>
      </c>
      <c r="M79" s="91">
        <f t="shared" si="3"/>
        <v>0</v>
      </c>
      <c r="N79" s="102"/>
    </row>
    <row r="80" spans="1:15" s="18" customFormat="1" ht="21.9" customHeight="1" x14ac:dyDescent="0.3">
      <c r="A80" s="39" t="s">
        <v>234</v>
      </c>
      <c r="B80" s="43" t="s">
        <v>214</v>
      </c>
      <c r="C80" s="22" t="s">
        <v>27</v>
      </c>
      <c r="D80" s="44">
        <v>45</v>
      </c>
      <c r="E80" s="42">
        <v>185.85000000000002</v>
      </c>
      <c r="F80" s="42">
        <v>0</v>
      </c>
      <c r="G80" s="42">
        <v>0</v>
      </c>
      <c r="H80" s="19">
        <v>45092</v>
      </c>
      <c r="I80" s="19">
        <v>45092</v>
      </c>
      <c r="J80" s="42">
        <v>45</v>
      </c>
      <c r="K80" s="11">
        <f t="shared" ref="K80:K89" si="10">+E80/D80*J80</f>
        <v>185.85000000000002</v>
      </c>
      <c r="L80" s="11">
        <f t="shared" si="4"/>
        <v>0</v>
      </c>
      <c r="M80" s="91">
        <f t="shared" si="3"/>
        <v>0</v>
      </c>
      <c r="N80" s="102"/>
    </row>
    <row r="81" spans="1:15" s="18" customFormat="1" ht="21.9" customHeight="1" x14ac:dyDescent="0.3">
      <c r="A81" s="39" t="s">
        <v>235</v>
      </c>
      <c r="B81" s="43" t="s">
        <v>215</v>
      </c>
      <c r="C81" s="22" t="s">
        <v>27</v>
      </c>
      <c r="D81" s="44">
        <v>0</v>
      </c>
      <c r="E81" s="42">
        <v>0</v>
      </c>
      <c r="F81" s="42">
        <v>0</v>
      </c>
      <c r="G81" s="42">
        <v>0</v>
      </c>
      <c r="H81" s="19">
        <v>45092</v>
      </c>
      <c r="I81" s="19">
        <v>45092</v>
      </c>
      <c r="J81" s="42">
        <v>0</v>
      </c>
      <c r="K81" s="11">
        <v>0</v>
      </c>
      <c r="L81" s="11">
        <f t="shared" si="4"/>
        <v>0</v>
      </c>
      <c r="M81" s="91">
        <f t="shared" si="3"/>
        <v>0</v>
      </c>
      <c r="N81" s="102"/>
    </row>
    <row r="82" spans="1:15" s="18" customFormat="1" ht="21.9" customHeight="1" x14ac:dyDescent="0.3">
      <c r="A82" s="39" t="s">
        <v>236</v>
      </c>
      <c r="B82" s="43" t="s">
        <v>216</v>
      </c>
      <c r="C82" s="22" t="s">
        <v>27</v>
      </c>
      <c r="D82" s="44">
        <v>0</v>
      </c>
      <c r="E82" s="42">
        <v>0</v>
      </c>
      <c r="F82" s="42">
        <v>0</v>
      </c>
      <c r="G82" s="42">
        <v>0</v>
      </c>
      <c r="H82" s="19">
        <v>45092</v>
      </c>
      <c r="I82" s="19">
        <v>45092</v>
      </c>
      <c r="J82" s="42">
        <v>0</v>
      </c>
      <c r="K82" s="11">
        <v>0</v>
      </c>
      <c r="L82" s="11">
        <f t="shared" si="4"/>
        <v>0</v>
      </c>
      <c r="M82" s="91">
        <f t="shared" si="3"/>
        <v>0</v>
      </c>
      <c r="N82" s="102"/>
    </row>
    <row r="83" spans="1:15" s="18" customFormat="1" ht="21.9" customHeight="1" x14ac:dyDescent="0.3">
      <c r="A83" s="39" t="s">
        <v>237</v>
      </c>
      <c r="B83" s="43" t="s">
        <v>217</v>
      </c>
      <c r="C83" s="22" t="s">
        <v>27</v>
      </c>
      <c r="D83" s="44">
        <v>0</v>
      </c>
      <c r="E83" s="42">
        <v>0</v>
      </c>
      <c r="F83" s="42">
        <v>0</v>
      </c>
      <c r="G83" s="42">
        <v>0</v>
      </c>
      <c r="H83" s="19">
        <v>45092</v>
      </c>
      <c r="I83" s="19">
        <v>45092</v>
      </c>
      <c r="J83" s="42">
        <v>0</v>
      </c>
      <c r="K83" s="11">
        <v>0</v>
      </c>
      <c r="L83" s="11">
        <f t="shared" si="4"/>
        <v>0</v>
      </c>
      <c r="M83" s="91">
        <f t="shared" si="3"/>
        <v>0</v>
      </c>
      <c r="N83" s="102"/>
    </row>
    <row r="84" spans="1:15" s="18" customFormat="1" ht="21.9" customHeight="1" x14ac:dyDescent="0.3">
      <c r="A84" s="39" t="s">
        <v>238</v>
      </c>
      <c r="B84" s="43" t="s">
        <v>218</v>
      </c>
      <c r="C84" s="22" t="s">
        <v>27</v>
      </c>
      <c r="D84" s="44">
        <v>3</v>
      </c>
      <c r="E84" s="42">
        <v>4208.6187</v>
      </c>
      <c r="F84" s="42">
        <v>0</v>
      </c>
      <c r="G84" s="42">
        <v>0</v>
      </c>
      <c r="H84" s="19">
        <v>45092</v>
      </c>
      <c r="I84" s="19">
        <v>45092</v>
      </c>
      <c r="J84" s="42">
        <v>1</v>
      </c>
      <c r="K84" s="11">
        <f t="shared" si="10"/>
        <v>1402.8729000000001</v>
      </c>
      <c r="L84" s="11">
        <f t="shared" si="4"/>
        <v>2</v>
      </c>
      <c r="M84" s="91">
        <f t="shared" si="3"/>
        <v>2805.7457999999997</v>
      </c>
      <c r="N84" s="102"/>
    </row>
    <row r="85" spans="1:15" s="18" customFormat="1" ht="21.9" customHeight="1" x14ac:dyDescent="0.3">
      <c r="A85" s="39" t="s">
        <v>239</v>
      </c>
      <c r="B85" s="43" t="s">
        <v>224</v>
      </c>
      <c r="C85" s="22" t="s">
        <v>27</v>
      </c>
      <c r="D85" s="42">
        <v>0</v>
      </c>
      <c r="E85" s="42">
        <v>0</v>
      </c>
      <c r="F85" s="42">
        <v>0</v>
      </c>
      <c r="G85" s="42">
        <v>0</v>
      </c>
      <c r="H85" s="19">
        <v>45092</v>
      </c>
      <c r="I85" s="19">
        <v>45092</v>
      </c>
      <c r="J85" s="42">
        <v>0</v>
      </c>
      <c r="K85" s="11">
        <v>0</v>
      </c>
      <c r="L85" s="11">
        <f t="shared" si="4"/>
        <v>0</v>
      </c>
      <c r="M85" s="91">
        <f t="shared" si="3"/>
        <v>0</v>
      </c>
      <c r="N85" s="102"/>
    </row>
    <row r="86" spans="1:15" s="18" customFormat="1" ht="21.9" customHeight="1" x14ac:dyDescent="0.3">
      <c r="A86" s="39" t="s">
        <v>240</v>
      </c>
      <c r="B86" s="43" t="s">
        <v>61</v>
      </c>
      <c r="C86" s="22" t="s">
        <v>27</v>
      </c>
      <c r="D86" s="44">
        <v>2</v>
      </c>
      <c r="E86" s="42">
        <v>2138.3901000000001</v>
      </c>
      <c r="F86" s="42">
        <v>0</v>
      </c>
      <c r="G86" s="42">
        <v>0</v>
      </c>
      <c r="H86" s="19">
        <v>45092</v>
      </c>
      <c r="I86" s="19">
        <v>45092</v>
      </c>
      <c r="J86" s="42">
        <v>0</v>
      </c>
      <c r="K86" s="11">
        <f t="shared" si="10"/>
        <v>0</v>
      </c>
      <c r="L86" s="11">
        <f t="shared" si="4"/>
        <v>2</v>
      </c>
      <c r="M86" s="91">
        <f t="shared" si="3"/>
        <v>2138.3901000000001</v>
      </c>
      <c r="N86" s="102"/>
    </row>
    <row r="87" spans="1:15" s="18" customFormat="1" ht="21.9" customHeight="1" x14ac:dyDescent="0.3">
      <c r="A87" s="39" t="s">
        <v>241</v>
      </c>
      <c r="B87" s="43" t="s">
        <v>229</v>
      </c>
      <c r="C87" s="22" t="s">
        <v>27</v>
      </c>
      <c r="D87" s="42">
        <v>0</v>
      </c>
      <c r="E87" s="42">
        <v>0</v>
      </c>
      <c r="F87" s="42">
        <v>0</v>
      </c>
      <c r="G87" s="42">
        <v>0</v>
      </c>
      <c r="H87" s="19">
        <v>45092</v>
      </c>
      <c r="I87" s="19">
        <v>45092</v>
      </c>
      <c r="J87" s="42">
        <v>0</v>
      </c>
      <c r="K87" s="11">
        <v>0</v>
      </c>
      <c r="L87" s="11">
        <f t="shared" si="4"/>
        <v>0</v>
      </c>
      <c r="M87" s="91">
        <f t="shared" si="3"/>
        <v>0</v>
      </c>
      <c r="N87" s="102"/>
    </row>
    <row r="88" spans="1:15" s="18" customFormat="1" ht="21.9" customHeight="1" x14ac:dyDescent="0.3">
      <c r="A88" s="39" t="s">
        <v>242</v>
      </c>
      <c r="B88" s="43" t="s">
        <v>230</v>
      </c>
      <c r="C88" s="22" t="s">
        <v>27</v>
      </c>
      <c r="D88" s="42">
        <v>0</v>
      </c>
      <c r="E88" s="42">
        <v>0</v>
      </c>
      <c r="F88" s="42">
        <v>0</v>
      </c>
      <c r="G88" s="42">
        <v>0</v>
      </c>
      <c r="H88" s="19">
        <v>45092</v>
      </c>
      <c r="I88" s="19">
        <v>45092</v>
      </c>
      <c r="J88" s="42">
        <v>0</v>
      </c>
      <c r="K88" s="11">
        <v>0</v>
      </c>
      <c r="L88" s="11">
        <f t="shared" si="4"/>
        <v>0</v>
      </c>
      <c r="M88" s="91">
        <f t="shared" si="3"/>
        <v>0</v>
      </c>
      <c r="N88" s="102"/>
    </row>
    <row r="89" spans="1:15" s="18" customFormat="1" ht="21.9" customHeight="1" x14ac:dyDescent="0.3">
      <c r="A89" s="39" t="s">
        <v>243</v>
      </c>
      <c r="B89" s="43" t="s">
        <v>212</v>
      </c>
      <c r="C89" s="22" t="s">
        <v>27</v>
      </c>
      <c r="D89" s="44">
        <v>6</v>
      </c>
      <c r="E89" s="42">
        <v>3679.9806666666668</v>
      </c>
      <c r="F89" s="42">
        <v>0</v>
      </c>
      <c r="G89" s="42">
        <v>0</v>
      </c>
      <c r="H89" s="19">
        <v>45092</v>
      </c>
      <c r="I89" s="19">
        <v>45092</v>
      </c>
      <c r="J89" s="42">
        <v>0</v>
      </c>
      <c r="K89" s="11">
        <f t="shared" si="10"/>
        <v>0</v>
      </c>
      <c r="L89" s="11">
        <f t="shared" si="4"/>
        <v>6</v>
      </c>
      <c r="M89" s="91">
        <f t="shared" si="3"/>
        <v>3679.9806666666668</v>
      </c>
      <c r="N89" s="102" t="s">
        <v>42</v>
      </c>
    </row>
    <row r="90" spans="1:15" s="18" customFormat="1" ht="21.9" customHeight="1" x14ac:dyDescent="0.3">
      <c r="A90" s="162" t="s">
        <v>29</v>
      </c>
      <c r="B90" s="156"/>
      <c r="C90" s="156"/>
      <c r="D90" s="156"/>
      <c r="E90" s="156"/>
      <c r="F90" s="156"/>
      <c r="G90" s="156"/>
      <c r="H90" s="156"/>
      <c r="I90" s="156"/>
      <c r="J90" s="156"/>
      <c r="K90" s="156"/>
      <c r="L90" s="163"/>
      <c r="M90" s="27">
        <f>SUM(M36:M89)</f>
        <v>81708.24063666274</v>
      </c>
      <c r="N90" s="101"/>
      <c r="O90" s="137"/>
    </row>
    <row r="91" spans="1:15" s="18" customFormat="1" ht="21.9" customHeight="1" x14ac:dyDescent="0.3">
      <c r="A91" s="49"/>
      <c r="B91" s="49"/>
      <c r="C91" s="49"/>
      <c r="D91" s="49"/>
      <c r="E91" s="49"/>
      <c r="F91" s="49"/>
      <c r="G91" s="49"/>
      <c r="H91" s="49"/>
      <c r="I91" s="49"/>
      <c r="J91" s="50"/>
      <c r="K91" s="50"/>
      <c r="L91" s="50"/>
      <c r="M91" s="51">
        <v>0</v>
      </c>
      <c r="N91" s="49"/>
    </row>
    <row r="92" spans="1:15" s="18" customFormat="1" ht="21.9" customHeight="1" x14ac:dyDescent="0.3">
      <c r="A92" s="150" t="s">
        <v>112</v>
      </c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</row>
    <row r="93" spans="1:15" s="18" customFormat="1" ht="21.9" customHeight="1" x14ac:dyDescent="0.3">
      <c r="A93" s="52" t="s">
        <v>113</v>
      </c>
      <c r="B93" s="40" t="s">
        <v>293</v>
      </c>
      <c r="C93" s="8" t="s">
        <v>22</v>
      </c>
      <c r="D93" s="53">
        <v>0</v>
      </c>
      <c r="E93" s="42">
        <v>0</v>
      </c>
      <c r="F93" s="21">
        <v>0</v>
      </c>
      <c r="G93" s="21">
        <v>0</v>
      </c>
      <c r="H93" s="19">
        <v>45092</v>
      </c>
      <c r="I93" s="19">
        <v>45092</v>
      </c>
      <c r="J93" s="21">
        <v>0</v>
      </c>
      <c r="K93" s="11">
        <v>0</v>
      </c>
      <c r="L93" s="109">
        <f>+D93+F93-J93</f>
        <v>0</v>
      </c>
      <c r="M93" s="10">
        <v>0</v>
      </c>
      <c r="N93" s="55" t="s">
        <v>32</v>
      </c>
    </row>
    <row r="94" spans="1:15" s="18" customFormat="1" ht="21.9" customHeight="1" x14ac:dyDescent="0.3">
      <c r="A94" s="52" t="s">
        <v>114</v>
      </c>
      <c r="B94" s="43" t="s">
        <v>298</v>
      </c>
      <c r="C94" s="8" t="s">
        <v>27</v>
      </c>
      <c r="D94" s="53">
        <v>391</v>
      </c>
      <c r="E94" s="42">
        <v>450.62</v>
      </c>
      <c r="F94" s="21">
        <v>0</v>
      </c>
      <c r="G94" s="21">
        <v>0</v>
      </c>
      <c r="H94" s="19">
        <v>45092</v>
      </c>
      <c r="I94" s="19">
        <v>45092</v>
      </c>
      <c r="J94" s="21">
        <f>1+15</f>
        <v>16</v>
      </c>
      <c r="K94" s="11">
        <f t="shared" ref="K94:K101" si="11">+E94/D94*J94</f>
        <v>18.439693094629156</v>
      </c>
      <c r="L94" s="109">
        <f>+D94+F94-J94</f>
        <v>375</v>
      </c>
      <c r="M94" s="10">
        <v>433.33</v>
      </c>
      <c r="N94" s="55"/>
    </row>
    <row r="95" spans="1:15" s="18" customFormat="1" ht="21.9" customHeight="1" x14ac:dyDescent="0.3">
      <c r="A95" s="52" t="s">
        <v>115</v>
      </c>
      <c r="B95" s="43" t="s">
        <v>305</v>
      </c>
      <c r="C95" s="8" t="s">
        <v>22</v>
      </c>
      <c r="D95" s="53">
        <v>1</v>
      </c>
      <c r="E95" s="42">
        <v>2350.0100000000002</v>
      </c>
      <c r="F95" s="21">
        <v>0</v>
      </c>
      <c r="G95" s="21">
        <v>0</v>
      </c>
      <c r="H95" s="19">
        <v>45092</v>
      </c>
      <c r="I95" s="19">
        <v>45092</v>
      </c>
      <c r="J95" s="21">
        <v>1</v>
      </c>
      <c r="K95" s="11">
        <f t="shared" si="11"/>
        <v>2350.0100000000002</v>
      </c>
      <c r="L95" s="109">
        <v>1</v>
      </c>
      <c r="M95" s="10">
        <f t="shared" ref="M95:M161" si="12">+E95+G95-K95</f>
        <v>0</v>
      </c>
      <c r="N95" s="55"/>
    </row>
    <row r="96" spans="1:15" s="18" customFormat="1" ht="21.9" customHeight="1" x14ac:dyDescent="0.3">
      <c r="A96" s="52" t="s">
        <v>116</v>
      </c>
      <c r="B96" s="43" t="s">
        <v>305</v>
      </c>
      <c r="C96" s="8" t="s">
        <v>27</v>
      </c>
      <c r="D96" s="53">
        <v>18</v>
      </c>
      <c r="E96" s="42">
        <v>72.994655172413786</v>
      </c>
      <c r="F96" s="21">
        <v>500</v>
      </c>
      <c r="G96" s="21">
        <f>+K95/F96*F96</f>
        <v>2350.0100000000002</v>
      </c>
      <c r="H96" s="19">
        <v>45092</v>
      </c>
      <c r="I96" s="19">
        <v>45092</v>
      </c>
      <c r="J96" s="21">
        <f>42+37</f>
        <v>79</v>
      </c>
      <c r="K96" s="11">
        <f t="shared" si="11"/>
        <v>320.3654310344827</v>
      </c>
      <c r="L96" s="109">
        <f>+D96+F96-J96</f>
        <v>439</v>
      </c>
      <c r="M96" s="10">
        <v>2077.58</v>
      </c>
      <c r="N96" s="55"/>
    </row>
    <row r="97" spans="1:15" s="18" customFormat="1" ht="21.9" customHeight="1" x14ac:dyDescent="0.3">
      <c r="A97" s="52" t="s">
        <v>117</v>
      </c>
      <c r="B97" s="43" t="s">
        <v>353</v>
      </c>
      <c r="C97" s="8" t="s">
        <v>27</v>
      </c>
      <c r="D97" s="53">
        <v>88</v>
      </c>
      <c r="E97" s="42">
        <v>4672.8</v>
      </c>
      <c r="F97" s="21"/>
      <c r="G97" s="21"/>
      <c r="H97" s="19">
        <v>45397</v>
      </c>
      <c r="I97" s="19">
        <v>45397</v>
      </c>
      <c r="J97" s="21">
        <v>0</v>
      </c>
      <c r="K97" s="11">
        <f t="shared" si="11"/>
        <v>0</v>
      </c>
      <c r="L97" s="109">
        <f t="shared" ref="L97:L103" si="13">+D97+F97-J97</f>
        <v>88</v>
      </c>
      <c r="M97" s="10">
        <f t="shared" si="12"/>
        <v>4672.8</v>
      </c>
      <c r="N97" s="55"/>
    </row>
    <row r="98" spans="1:15" s="18" customFormat="1" ht="21.9" customHeight="1" x14ac:dyDescent="0.3">
      <c r="A98" s="52" t="s">
        <v>118</v>
      </c>
      <c r="B98" s="43" t="s">
        <v>380</v>
      </c>
      <c r="C98" s="8" t="s">
        <v>22</v>
      </c>
      <c r="D98" s="53">
        <v>0</v>
      </c>
      <c r="E98" s="42">
        <v>0</v>
      </c>
      <c r="F98" s="21">
        <v>1</v>
      </c>
      <c r="G98" s="21">
        <v>625.4</v>
      </c>
      <c r="H98" s="19">
        <v>45554</v>
      </c>
      <c r="I98" s="19">
        <v>45554</v>
      </c>
      <c r="J98" s="21">
        <v>0</v>
      </c>
      <c r="K98" s="11">
        <v>0</v>
      </c>
      <c r="L98" s="109">
        <f t="shared" si="13"/>
        <v>1</v>
      </c>
      <c r="M98" s="10">
        <f t="shared" si="12"/>
        <v>625.4</v>
      </c>
      <c r="N98" s="55"/>
    </row>
    <row r="99" spans="1:15" s="18" customFormat="1" ht="21.9" customHeight="1" x14ac:dyDescent="0.3">
      <c r="A99" s="52"/>
      <c r="B99" s="43" t="s">
        <v>381</v>
      </c>
      <c r="C99" s="8" t="s">
        <v>22</v>
      </c>
      <c r="D99" s="53">
        <v>0</v>
      </c>
      <c r="E99" s="42">
        <v>0</v>
      </c>
      <c r="F99" s="21">
        <v>1</v>
      </c>
      <c r="G99" s="21">
        <v>2973.6</v>
      </c>
      <c r="H99" s="19">
        <v>45554</v>
      </c>
      <c r="I99" s="19">
        <v>45554</v>
      </c>
      <c r="J99" s="21">
        <v>0</v>
      </c>
      <c r="K99" s="11">
        <v>0</v>
      </c>
      <c r="L99" s="109">
        <f t="shared" si="13"/>
        <v>1</v>
      </c>
      <c r="M99" s="10">
        <f t="shared" si="12"/>
        <v>2973.6</v>
      </c>
      <c r="N99" s="55"/>
    </row>
    <row r="100" spans="1:15" s="46" customFormat="1" ht="21.9" customHeight="1" x14ac:dyDescent="0.3">
      <c r="A100" s="52" t="s">
        <v>120</v>
      </c>
      <c r="B100" s="43" t="s">
        <v>303</v>
      </c>
      <c r="C100" s="22" t="s">
        <v>284</v>
      </c>
      <c r="D100" s="53">
        <v>5</v>
      </c>
      <c r="E100" s="42">
        <v>2448.73861771978</v>
      </c>
      <c r="F100" s="21">
        <v>0</v>
      </c>
      <c r="G100" s="21">
        <v>0</v>
      </c>
      <c r="H100" s="19">
        <v>45092</v>
      </c>
      <c r="I100" s="19">
        <v>45092</v>
      </c>
      <c r="J100" s="21">
        <v>1</v>
      </c>
      <c r="K100" s="11">
        <f t="shared" si="11"/>
        <v>489.747723543956</v>
      </c>
      <c r="L100" s="109">
        <f t="shared" si="13"/>
        <v>4</v>
      </c>
      <c r="M100" s="10">
        <f t="shared" si="12"/>
        <v>1958.990894175824</v>
      </c>
      <c r="N100" s="56" t="s">
        <v>32</v>
      </c>
      <c r="O100" s="18"/>
    </row>
    <row r="101" spans="1:15" s="46" customFormat="1" ht="21.9" customHeight="1" x14ac:dyDescent="0.3">
      <c r="A101" s="52" t="s">
        <v>121</v>
      </c>
      <c r="B101" s="43" t="s">
        <v>301</v>
      </c>
      <c r="C101" s="22" t="s">
        <v>27</v>
      </c>
      <c r="D101" s="53">
        <v>10</v>
      </c>
      <c r="E101" s="42">
        <v>49.041935483870986</v>
      </c>
      <c r="F101" s="21">
        <v>100</v>
      </c>
      <c r="G101" s="21">
        <f>+K100/F101*F101</f>
        <v>489.747723543956</v>
      </c>
      <c r="H101" s="19">
        <v>45152</v>
      </c>
      <c r="I101" s="19">
        <v>45152</v>
      </c>
      <c r="J101" s="21">
        <v>28</v>
      </c>
      <c r="K101" s="11">
        <f t="shared" si="11"/>
        <v>137.31741935483876</v>
      </c>
      <c r="L101" s="109">
        <f t="shared" si="13"/>
        <v>82</v>
      </c>
      <c r="M101" s="10">
        <f t="shared" si="12"/>
        <v>401.47223967298817</v>
      </c>
      <c r="N101" s="56" t="s">
        <v>32</v>
      </c>
      <c r="O101" s="18"/>
    </row>
    <row r="102" spans="1:15" s="46" customFormat="1" ht="21.9" customHeight="1" x14ac:dyDescent="0.3">
      <c r="A102" s="52" t="s">
        <v>123</v>
      </c>
      <c r="B102" s="40" t="s">
        <v>302</v>
      </c>
      <c r="C102" s="22" t="s">
        <v>284</v>
      </c>
      <c r="D102" s="53">
        <v>0</v>
      </c>
      <c r="E102" s="42">
        <v>0</v>
      </c>
      <c r="F102" s="21">
        <v>3</v>
      </c>
      <c r="G102" s="21">
        <v>762.87</v>
      </c>
      <c r="H102" s="19">
        <v>45152</v>
      </c>
      <c r="I102" s="19">
        <v>45152</v>
      </c>
      <c r="J102" s="21">
        <v>0</v>
      </c>
      <c r="K102" s="11">
        <v>0</v>
      </c>
      <c r="L102" s="109">
        <f>+D102+F102-J102</f>
        <v>3</v>
      </c>
      <c r="M102" s="10">
        <f t="shared" si="12"/>
        <v>762.87</v>
      </c>
      <c r="N102" s="56"/>
      <c r="O102" s="18"/>
    </row>
    <row r="103" spans="1:15" s="46" customFormat="1" ht="21.9" customHeight="1" x14ac:dyDescent="0.3">
      <c r="A103" s="52" t="s">
        <v>125</v>
      </c>
      <c r="B103" s="43" t="s">
        <v>304</v>
      </c>
      <c r="C103" s="8" t="s">
        <v>27</v>
      </c>
      <c r="D103" s="53">
        <v>65</v>
      </c>
      <c r="E103" s="42">
        <v>245.06510275824772</v>
      </c>
      <c r="F103" s="21">
        <v>0</v>
      </c>
      <c r="G103" s="21">
        <v>0</v>
      </c>
      <c r="H103" s="52">
        <v>45152</v>
      </c>
      <c r="I103" s="52">
        <v>45152</v>
      </c>
      <c r="J103" s="21">
        <f>27+14</f>
        <v>41</v>
      </c>
      <c r="K103" s="11">
        <f>+E103/D103*J103</f>
        <v>154.5795263552024</v>
      </c>
      <c r="L103" s="109">
        <f t="shared" si="13"/>
        <v>24</v>
      </c>
      <c r="M103" s="10">
        <f t="shared" si="12"/>
        <v>90.485576403045314</v>
      </c>
      <c r="N103" s="56"/>
      <c r="O103" s="18"/>
    </row>
    <row r="104" spans="1:15" s="46" customFormat="1" ht="21.9" customHeight="1" x14ac:dyDescent="0.3">
      <c r="A104" s="52" t="s">
        <v>127</v>
      </c>
      <c r="B104" s="43" t="s">
        <v>252</v>
      </c>
      <c r="C104" s="22" t="s">
        <v>254</v>
      </c>
      <c r="D104" s="53">
        <v>8</v>
      </c>
      <c r="E104" s="42">
        <v>2643.2</v>
      </c>
      <c r="F104" s="21">
        <v>50</v>
      </c>
      <c r="G104" s="21">
        <v>10218.799999999999</v>
      </c>
      <c r="H104" s="19">
        <v>45092</v>
      </c>
      <c r="I104" s="19">
        <v>45092</v>
      </c>
      <c r="J104" s="21">
        <f>6+4</f>
        <v>10</v>
      </c>
      <c r="K104" s="11">
        <f>+E104/D104*J104</f>
        <v>3304</v>
      </c>
      <c r="L104" s="109">
        <f>+D104+F104-J104</f>
        <v>48</v>
      </c>
      <c r="M104" s="10">
        <f t="shared" si="12"/>
        <v>9558</v>
      </c>
      <c r="N104" s="56"/>
      <c r="O104" s="18"/>
    </row>
    <row r="105" spans="1:15" s="46" customFormat="1" ht="21.9" customHeight="1" x14ac:dyDescent="0.3">
      <c r="A105" s="52" t="s">
        <v>130</v>
      </c>
      <c r="B105" s="43" t="s">
        <v>253</v>
      </c>
      <c r="C105" s="22" t="s">
        <v>254</v>
      </c>
      <c r="D105" s="53">
        <v>15</v>
      </c>
      <c r="E105" s="42">
        <v>5817.1578947368416</v>
      </c>
      <c r="F105" s="21">
        <v>5</v>
      </c>
      <c r="G105" s="21">
        <v>1424.85</v>
      </c>
      <c r="H105" s="19">
        <v>45152</v>
      </c>
      <c r="I105" s="19">
        <v>45152</v>
      </c>
      <c r="J105" s="21">
        <v>1</v>
      </c>
      <c r="K105" s="11">
        <f>+E105/D105*J105</f>
        <v>387.81052631578945</v>
      </c>
      <c r="L105" s="109">
        <f>+D105+F105-J105</f>
        <v>19</v>
      </c>
      <c r="M105" s="10">
        <f t="shared" si="12"/>
        <v>6854.1973684210525</v>
      </c>
      <c r="N105" s="56"/>
      <c r="O105" s="18"/>
    </row>
    <row r="106" spans="1:15" s="46" customFormat="1" ht="21.9" customHeight="1" x14ac:dyDescent="0.3">
      <c r="A106" s="52" t="s">
        <v>131</v>
      </c>
      <c r="B106" s="43" t="s">
        <v>282</v>
      </c>
      <c r="C106" s="22" t="s">
        <v>27</v>
      </c>
      <c r="D106" s="53">
        <v>3</v>
      </c>
      <c r="E106" s="42">
        <v>17.700000000000003</v>
      </c>
      <c r="F106" s="21">
        <v>0</v>
      </c>
      <c r="G106" s="21">
        <v>0</v>
      </c>
      <c r="H106" s="19">
        <v>45152</v>
      </c>
      <c r="I106" s="19">
        <v>45152</v>
      </c>
      <c r="J106" s="21">
        <v>0</v>
      </c>
      <c r="K106" s="11">
        <f t="shared" ref="K106:K112" si="14">+E106/D106*J106</f>
        <v>0</v>
      </c>
      <c r="L106" s="109">
        <f t="shared" ref="L106:M170" si="15">+D106+F106-J106</f>
        <v>3</v>
      </c>
      <c r="M106" s="10">
        <f t="shared" si="12"/>
        <v>17.700000000000003</v>
      </c>
      <c r="N106" s="56"/>
      <c r="O106" s="18"/>
    </row>
    <row r="107" spans="1:15" s="46" customFormat="1" ht="21.9" customHeight="1" x14ac:dyDescent="0.3">
      <c r="A107" s="52" t="s">
        <v>132</v>
      </c>
      <c r="B107" s="43" t="s">
        <v>382</v>
      </c>
      <c r="C107" s="22" t="s">
        <v>27</v>
      </c>
      <c r="D107" s="53">
        <v>0</v>
      </c>
      <c r="E107" s="42">
        <v>0</v>
      </c>
      <c r="F107" s="21">
        <v>6</v>
      </c>
      <c r="G107" s="21">
        <v>1588.75</v>
      </c>
      <c r="H107" s="19">
        <v>45092</v>
      </c>
      <c r="I107" s="19">
        <v>45092</v>
      </c>
      <c r="J107" s="21">
        <v>0</v>
      </c>
      <c r="K107" s="11"/>
      <c r="L107" s="109">
        <f t="shared" si="15"/>
        <v>6</v>
      </c>
      <c r="M107" s="10">
        <f t="shared" si="12"/>
        <v>1588.75</v>
      </c>
      <c r="N107" s="56" t="s">
        <v>32</v>
      </c>
      <c r="O107" s="18"/>
    </row>
    <row r="108" spans="1:15" s="46" customFormat="1" ht="21.9" customHeight="1" x14ac:dyDescent="0.3">
      <c r="A108" s="52" t="s">
        <v>134</v>
      </c>
      <c r="B108" s="43" t="s">
        <v>119</v>
      </c>
      <c r="C108" s="22" t="s">
        <v>27</v>
      </c>
      <c r="D108" s="53">
        <v>7</v>
      </c>
      <c r="E108" s="42">
        <v>136.28695507637016</v>
      </c>
      <c r="F108" s="21">
        <v>0</v>
      </c>
      <c r="G108" s="21">
        <v>0</v>
      </c>
      <c r="H108" s="19">
        <v>45152</v>
      </c>
      <c r="I108" s="19">
        <v>45152</v>
      </c>
      <c r="J108" s="21">
        <v>7</v>
      </c>
      <c r="K108" s="11">
        <f t="shared" si="14"/>
        <v>136.28695507637016</v>
      </c>
      <c r="L108" s="109">
        <f t="shared" si="15"/>
        <v>0</v>
      </c>
      <c r="M108" s="10">
        <f t="shared" si="12"/>
        <v>0</v>
      </c>
      <c r="N108" s="56" t="s">
        <v>32</v>
      </c>
      <c r="O108" s="18"/>
    </row>
    <row r="109" spans="1:15" s="46" customFormat="1" ht="21.9" customHeight="1" x14ac:dyDescent="0.3">
      <c r="A109" s="52" t="s">
        <v>136</v>
      </c>
      <c r="B109" s="43" t="s">
        <v>255</v>
      </c>
      <c r="C109" s="22" t="s">
        <v>289</v>
      </c>
      <c r="D109" s="53">
        <v>0</v>
      </c>
      <c r="E109" s="42">
        <v>0</v>
      </c>
      <c r="F109" s="21">
        <v>2</v>
      </c>
      <c r="G109" s="21">
        <v>812.78</v>
      </c>
      <c r="H109" s="19">
        <v>45152</v>
      </c>
      <c r="I109" s="19">
        <v>45152</v>
      </c>
      <c r="J109" s="21">
        <v>0</v>
      </c>
      <c r="K109" s="11">
        <v>0</v>
      </c>
      <c r="L109" s="109">
        <f t="shared" si="15"/>
        <v>2</v>
      </c>
      <c r="M109" s="10">
        <f t="shared" si="12"/>
        <v>812.78</v>
      </c>
      <c r="N109" s="56" t="s">
        <v>32</v>
      </c>
      <c r="O109" s="18"/>
    </row>
    <row r="110" spans="1:15" s="47" customFormat="1" ht="21.9" customHeight="1" x14ac:dyDescent="0.3">
      <c r="A110" s="52" t="s">
        <v>137</v>
      </c>
      <c r="B110" s="43" t="s">
        <v>122</v>
      </c>
      <c r="C110" s="22" t="s">
        <v>27</v>
      </c>
      <c r="D110" s="53">
        <v>8</v>
      </c>
      <c r="E110" s="42">
        <v>351.37600000000003</v>
      </c>
      <c r="F110" s="21">
        <v>0</v>
      </c>
      <c r="G110" s="21">
        <v>0</v>
      </c>
      <c r="H110" s="19">
        <v>45092</v>
      </c>
      <c r="I110" s="19">
        <v>45092</v>
      </c>
      <c r="J110" s="21">
        <v>8</v>
      </c>
      <c r="K110" s="11">
        <f t="shared" si="14"/>
        <v>351.37600000000003</v>
      </c>
      <c r="L110" s="109">
        <f t="shared" si="15"/>
        <v>0</v>
      </c>
      <c r="M110" s="10">
        <f t="shared" si="12"/>
        <v>0</v>
      </c>
      <c r="N110" s="57" t="s">
        <v>32</v>
      </c>
      <c r="O110" s="18"/>
    </row>
    <row r="111" spans="1:15" s="18" customFormat="1" ht="21.9" customHeight="1" x14ac:dyDescent="0.3">
      <c r="A111" s="52" t="s">
        <v>138</v>
      </c>
      <c r="B111" s="40" t="s">
        <v>336</v>
      </c>
      <c r="C111" s="8" t="s">
        <v>124</v>
      </c>
      <c r="D111" s="53">
        <v>1</v>
      </c>
      <c r="E111" s="42">
        <v>62.18</v>
      </c>
      <c r="F111" s="21">
        <v>0</v>
      </c>
      <c r="G111" s="21">
        <v>0</v>
      </c>
      <c r="H111" s="19">
        <v>45092</v>
      </c>
      <c r="I111" s="19">
        <v>45092</v>
      </c>
      <c r="J111" s="21">
        <v>0</v>
      </c>
      <c r="K111" s="11">
        <f t="shared" si="14"/>
        <v>0</v>
      </c>
      <c r="L111" s="109">
        <f t="shared" si="15"/>
        <v>1</v>
      </c>
      <c r="M111" s="10">
        <f t="shared" si="12"/>
        <v>62.18</v>
      </c>
      <c r="N111" s="55" t="s">
        <v>32</v>
      </c>
    </row>
    <row r="112" spans="1:15" s="46" customFormat="1" ht="21.9" customHeight="1" x14ac:dyDescent="0.3">
      <c r="A112" s="52" t="s">
        <v>139</v>
      </c>
      <c r="B112" s="43" t="s">
        <v>126</v>
      </c>
      <c r="C112" s="22" t="s">
        <v>124</v>
      </c>
      <c r="D112" s="53">
        <v>3</v>
      </c>
      <c r="E112" s="42">
        <v>800.98500000000001</v>
      </c>
      <c r="F112" s="21">
        <v>0</v>
      </c>
      <c r="G112" s="21">
        <v>0</v>
      </c>
      <c r="H112" s="19">
        <v>45092</v>
      </c>
      <c r="I112" s="19">
        <v>45092</v>
      </c>
      <c r="J112" s="21">
        <v>0</v>
      </c>
      <c r="K112" s="11">
        <f t="shared" si="14"/>
        <v>0</v>
      </c>
      <c r="L112" s="109">
        <f t="shared" si="15"/>
        <v>3</v>
      </c>
      <c r="M112" s="10">
        <f t="shared" si="12"/>
        <v>800.98500000000001</v>
      </c>
      <c r="N112" s="56" t="s">
        <v>32</v>
      </c>
      <c r="O112" s="18"/>
    </row>
    <row r="113" spans="1:15" s="46" customFormat="1" ht="21.9" customHeight="1" x14ac:dyDescent="0.3">
      <c r="A113" s="52" t="s">
        <v>141</v>
      </c>
      <c r="B113" s="43" t="s">
        <v>128</v>
      </c>
      <c r="C113" s="22" t="s">
        <v>129</v>
      </c>
      <c r="D113" s="53">
        <v>9</v>
      </c>
      <c r="E113" s="42">
        <v>76.813913043478252</v>
      </c>
      <c r="F113" s="21">
        <v>12</v>
      </c>
      <c r="G113" s="21">
        <v>148.68</v>
      </c>
      <c r="H113" s="19">
        <v>45152</v>
      </c>
      <c r="I113" s="19">
        <v>45152</v>
      </c>
      <c r="J113" s="21">
        <v>2</v>
      </c>
      <c r="K113" s="11">
        <v>19.2</v>
      </c>
      <c r="L113" s="109">
        <v>9</v>
      </c>
      <c r="M113" s="10">
        <f t="shared" si="12"/>
        <v>206.29391304347826</v>
      </c>
      <c r="N113" s="56" t="s">
        <v>32</v>
      </c>
      <c r="O113" s="18"/>
    </row>
    <row r="114" spans="1:15" s="46" customFormat="1" ht="21.9" customHeight="1" x14ac:dyDescent="0.3">
      <c r="A114" s="52" t="s">
        <v>143</v>
      </c>
      <c r="B114" s="43" t="s">
        <v>256</v>
      </c>
      <c r="C114" s="22" t="s">
        <v>129</v>
      </c>
      <c r="D114" s="53">
        <v>3</v>
      </c>
      <c r="E114" s="42">
        <v>92.039999999999992</v>
      </c>
      <c r="F114" s="21">
        <v>6</v>
      </c>
      <c r="G114" s="21">
        <v>194.7</v>
      </c>
      <c r="H114" s="19">
        <v>45152</v>
      </c>
      <c r="I114" s="19">
        <v>45152</v>
      </c>
      <c r="J114" s="21">
        <v>0</v>
      </c>
      <c r="K114" s="11">
        <f t="shared" ref="K114:K135" si="16">+E114/D114*J114</f>
        <v>0</v>
      </c>
      <c r="L114" s="109">
        <f t="shared" si="15"/>
        <v>9</v>
      </c>
      <c r="M114" s="10">
        <f t="shared" si="12"/>
        <v>286.74</v>
      </c>
      <c r="N114" s="56"/>
      <c r="O114" s="18"/>
    </row>
    <row r="115" spans="1:15" s="46" customFormat="1" ht="21.9" customHeight="1" x14ac:dyDescent="0.3">
      <c r="A115" s="52" t="s">
        <v>145</v>
      </c>
      <c r="B115" s="43" t="s">
        <v>347</v>
      </c>
      <c r="C115" s="22" t="s">
        <v>129</v>
      </c>
      <c r="D115" s="53">
        <v>2</v>
      </c>
      <c r="E115" s="42">
        <v>37.42</v>
      </c>
      <c r="F115" s="21">
        <v>6</v>
      </c>
      <c r="G115" s="21">
        <v>224.44</v>
      </c>
      <c r="H115" s="19">
        <v>45152</v>
      </c>
      <c r="I115" s="19">
        <v>45152</v>
      </c>
      <c r="J115" s="21">
        <v>0</v>
      </c>
      <c r="K115" s="11">
        <f t="shared" si="16"/>
        <v>0</v>
      </c>
      <c r="L115" s="109">
        <f t="shared" si="15"/>
        <v>8</v>
      </c>
      <c r="M115" s="10">
        <f t="shared" si="12"/>
        <v>261.86</v>
      </c>
      <c r="N115" s="56"/>
      <c r="O115" s="18"/>
    </row>
    <row r="116" spans="1:15" s="46" customFormat="1" ht="21.9" customHeight="1" x14ac:dyDescent="0.3">
      <c r="A116" s="52" t="s">
        <v>147</v>
      </c>
      <c r="B116" s="43" t="s">
        <v>290</v>
      </c>
      <c r="C116" s="22" t="s">
        <v>129</v>
      </c>
      <c r="D116" s="53">
        <v>5</v>
      </c>
      <c r="E116" s="42">
        <v>215.35</v>
      </c>
      <c r="F116" s="21">
        <v>6</v>
      </c>
      <c r="G116" s="21">
        <v>367.45</v>
      </c>
      <c r="H116" s="19">
        <v>45152</v>
      </c>
      <c r="I116" s="19">
        <v>45152</v>
      </c>
      <c r="J116" s="21">
        <v>0</v>
      </c>
      <c r="K116" s="11">
        <f t="shared" si="16"/>
        <v>0</v>
      </c>
      <c r="L116" s="109">
        <f t="shared" si="15"/>
        <v>11</v>
      </c>
      <c r="M116" s="10">
        <f t="shared" si="12"/>
        <v>582.79999999999995</v>
      </c>
      <c r="N116" s="56"/>
      <c r="O116" s="18"/>
    </row>
    <row r="117" spans="1:15" s="46" customFormat="1" ht="21.9" customHeight="1" x14ac:dyDescent="0.3">
      <c r="A117" s="52" t="s">
        <v>335</v>
      </c>
      <c r="B117" s="43" t="s">
        <v>348</v>
      </c>
      <c r="C117" s="22" t="s">
        <v>129</v>
      </c>
      <c r="D117" s="53">
        <v>2</v>
      </c>
      <c r="E117" s="42">
        <v>119.96666666666667</v>
      </c>
      <c r="F117" s="21">
        <v>6</v>
      </c>
      <c r="G117" s="21">
        <v>531</v>
      </c>
      <c r="H117" s="19">
        <v>45152</v>
      </c>
      <c r="I117" s="19">
        <v>45152</v>
      </c>
      <c r="J117" s="21">
        <v>0</v>
      </c>
      <c r="K117" s="11">
        <f t="shared" si="16"/>
        <v>0</v>
      </c>
      <c r="L117" s="109">
        <f t="shared" si="15"/>
        <v>8</v>
      </c>
      <c r="M117" s="10">
        <f t="shared" si="12"/>
        <v>650.9666666666667</v>
      </c>
      <c r="N117" s="56"/>
      <c r="O117" s="18"/>
    </row>
    <row r="118" spans="1:15" s="46" customFormat="1" ht="21.9" customHeight="1" x14ac:dyDescent="0.3">
      <c r="A118" s="52" t="s">
        <v>150</v>
      </c>
      <c r="B118" s="43" t="s">
        <v>334</v>
      </c>
      <c r="C118" s="22" t="s">
        <v>129</v>
      </c>
      <c r="D118" s="53">
        <v>28</v>
      </c>
      <c r="E118" s="42">
        <v>2314.51171875</v>
      </c>
      <c r="F118" s="21">
        <v>0</v>
      </c>
      <c r="G118" s="21">
        <v>0</v>
      </c>
      <c r="H118" s="19">
        <v>45092</v>
      </c>
      <c r="I118" s="19">
        <v>45092</v>
      </c>
      <c r="J118" s="21">
        <v>1</v>
      </c>
      <c r="K118" s="11">
        <f t="shared" si="16"/>
        <v>82.6611328125</v>
      </c>
      <c r="L118" s="109">
        <f t="shared" si="15"/>
        <v>27</v>
      </c>
      <c r="M118" s="10">
        <f t="shared" si="12"/>
        <v>2231.8505859375</v>
      </c>
      <c r="N118" s="56" t="s">
        <v>32</v>
      </c>
      <c r="O118" s="18"/>
    </row>
    <row r="119" spans="1:15" s="46" customFormat="1" ht="21.9" customHeight="1" x14ac:dyDescent="0.3">
      <c r="A119" s="52" t="s">
        <v>152</v>
      </c>
      <c r="B119" s="43" t="s">
        <v>337</v>
      </c>
      <c r="C119" s="22" t="s">
        <v>129</v>
      </c>
      <c r="D119" s="53">
        <v>1</v>
      </c>
      <c r="E119" s="42">
        <v>82.66</v>
      </c>
      <c r="F119" s="21">
        <v>0</v>
      </c>
      <c r="G119" s="21">
        <v>0</v>
      </c>
      <c r="H119" s="19">
        <v>45093</v>
      </c>
      <c r="I119" s="19">
        <v>45093</v>
      </c>
      <c r="J119" s="21">
        <v>0</v>
      </c>
      <c r="K119" s="11">
        <f t="shared" si="16"/>
        <v>0</v>
      </c>
      <c r="L119" s="109">
        <f t="shared" si="15"/>
        <v>1</v>
      </c>
      <c r="M119" s="10">
        <f t="shared" si="12"/>
        <v>82.66</v>
      </c>
      <c r="N119" s="56"/>
      <c r="O119" s="18"/>
    </row>
    <row r="120" spans="1:15" s="46" customFormat="1" ht="21.9" customHeight="1" x14ac:dyDescent="0.3">
      <c r="A120" s="52" t="s">
        <v>154</v>
      </c>
      <c r="B120" s="43" t="s">
        <v>133</v>
      </c>
      <c r="C120" s="22" t="s">
        <v>27</v>
      </c>
      <c r="D120" s="53">
        <v>0</v>
      </c>
      <c r="E120" s="42">
        <v>0</v>
      </c>
      <c r="F120" s="21">
        <v>3</v>
      </c>
      <c r="G120" s="21">
        <v>332.76</v>
      </c>
      <c r="H120" s="19">
        <v>45092</v>
      </c>
      <c r="I120" s="19">
        <v>45092</v>
      </c>
      <c r="J120" s="21">
        <v>0</v>
      </c>
      <c r="K120" s="11">
        <v>0</v>
      </c>
      <c r="L120" s="109">
        <f t="shared" si="15"/>
        <v>3</v>
      </c>
      <c r="M120" s="10">
        <f t="shared" si="12"/>
        <v>332.76</v>
      </c>
      <c r="N120" s="56" t="s">
        <v>32</v>
      </c>
      <c r="O120" s="18"/>
    </row>
    <row r="121" spans="1:15" s="46" customFormat="1" ht="21.9" customHeight="1" x14ac:dyDescent="0.3">
      <c r="A121" s="52" t="s">
        <v>156</v>
      </c>
      <c r="B121" s="43" t="s">
        <v>265</v>
      </c>
      <c r="C121" s="22" t="s">
        <v>27</v>
      </c>
      <c r="D121" s="53">
        <v>2</v>
      </c>
      <c r="E121" s="42">
        <v>1735.26</v>
      </c>
      <c r="F121" s="21">
        <v>0</v>
      </c>
      <c r="G121" s="21">
        <v>0</v>
      </c>
      <c r="H121" s="19">
        <v>45152</v>
      </c>
      <c r="I121" s="19">
        <v>45152</v>
      </c>
      <c r="J121" s="21">
        <v>0</v>
      </c>
      <c r="K121" s="11">
        <f t="shared" si="16"/>
        <v>0</v>
      </c>
      <c r="L121" s="109">
        <f t="shared" si="15"/>
        <v>2</v>
      </c>
      <c r="M121" s="10">
        <f t="shared" si="12"/>
        <v>1735.26</v>
      </c>
      <c r="N121" s="56"/>
      <c r="O121" s="18"/>
    </row>
    <row r="122" spans="1:15" s="46" customFormat="1" ht="21.9" customHeight="1" x14ac:dyDescent="0.3">
      <c r="A122" s="52" t="s">
        <v>158</v>
      </c>
      <c r="B122" s="43" t="s">
        <v>264</v>
      </c>
      <c r="C122" s="22" t="s">
        <v>27</v>
      </c>
      <c r="D122" s="53">
        <v>8</v>
      </c>
      <c r="E122" s="42">
        <v>726.66909090909087</v>
      </c>
      <c r="F122" s="21">
        <v>4</v>
      </c>
      <c r="G122" s="21">
        <v>70.8</v>
      </c>
      <c r="H122" s="19">
        <v>45152</v>
      </c>
      <c r="I122" s="19">
        <v>45152</v>
      </c>
      <c r="J122" s="21">
        <f>1+2</f>
        <v>3</v>
      </c>
      <c r="K122" s="11">
        <f t="shared" si="16"/>
        <v>272.50090909090909</v>
      </c>
      <c r="L122" s="109">
        <f t="shared" si="15"/>
        <v>9</v>
      </c>
      <c r="M122" s="10">
        <f t="shared" si="12"/>
        <v>524.96818181818173</v>
      </c>
      <c r="N122" s="56"/>
      <c r="O122" s="18"/>
    </row>
    <row r="123" spans="1:15" s="46" customFormat="1" ht="21.9" customHeight="1" x14ac:dyDescent="0.3">
      <c r="A123" s="52" t="s">
        <v>159</v>
      </c>
      <c r="B123" s="43" t="s">
        <v>135</v>
      </c>
      <c r="C123" s="22" t="s">
        <v>22</v>
      </c>
      <c r="D123" s="53">
        <v>10</v>
      </c>
      <c r="E123" s="42">
        <v>413.68421052631584</v>
      </c>
      <c r="F123" s="21"/>
      <c r="G123" s="21">
        <v>0</v>
      </c>
      <c r="H123" s="19">
        <v>45152</v>
      </c>
      <c r="I123" s="19">
        <v>45152</v>
      </c>
      <c r="J123" s="21">
        <v>1</v>
      </c>
      <c r="K123" s="11">
        <f t="shared" si="16"/>
        <v>41.368421052631582</v>
      </c>
      <c r="L123" s="109">
        <f t="shared" si="15"/>
        <v>9</v>
      </c>
      <c r="M123" s="10">
        <f t="shared" si="12"/>
        <v>372.31578947368428</v>
      </c>
      <c r="N123" s="56"/>
      <c r="O123" s="18"/>
    </row>
    <row r="124" spans="1:15" s="46" customFormat="1" ht="21.9" customHeight="1" x14ac:dyDescent="0.3">
      <c r="A124" s="52" t="s">
        <v>161</v>
      </c>
      <c r="B124" s="43" t="s">
        <v>341</v>
      </c>
      <c r="C124" s="22" t="s">
        <v>27</v>
      </c>
      <c r="D124" s="53">
        <v>7</v>
      </c>
      <c r="E124" s="42">
        <v>24.225358851674642</v>
      </c>
      <c r="F124" s="104">
        <v>0</v>
      </c>
      <c r="G124" s="21">
        <v>0</v>
      </c>
      <c r="H124" s="19">
        <v>45092</v>
      </c>
      <c r="I124" s="19">
        <v>45092</v>
      </c>
      <c r="J124" s="21">
        <v>0</v>
      </c>
      <c r="K124" s="11">
        <f t="shared" si="16"/>
        <v>0</v>
      </c>
      <c r="L124" s="109">
        <f t="shared" si="15"/>
        <v>7</v>
      </c>
      <c r="M124" s="10">
        <f t="shared" si="12"/>
        <v>24.225358851674642</v>
      </c>
      <c r="N124" s="56"/>
      <c r="O124" s="18"/>
    </row>
    <row r="125" spans="1:15" s="46" customFormat="1" ht="21.9" customHeight="1" x14ac:dyDescent="0.3">
      <c r="A125" s="52" t="s">
        <v>163</v>
      </c>
      <c r="B125" s="43" t="s">
        <v>285</v>
      </c>
      <c r="C125" s="22" t="s">
        <v>22</v>
      </c>
      <c r="D125" s="53">
        <v>3</v>
      </c>
      <c r="E125" s="42">
        <v>346.0333333333333</v>
      </c>
      <c r="F125" s="21">
        <v>12</v>
      </c>
      <c r="G125" s="21">
        <v>774</v>
      </c>
      <c r="H125" s="19">
        <v>45152</v>
      </c>
      <c r="I125" s="19">
        <v>45152</v>
      </c>
      <c r="J125" s="21">
        <v>1</v>
      </c>
      <c r="K125" s="11">
        <f t="shared" si="16"/>
        <v>115.34444444444443</v>
      </c>
      <c r="L125" s="109">
        <f t="shared" si="15"/>
        <v>14</v>
      </c>
      <c r="M125" s="10">
        <f t="shared" si="12"/>
        <v>1004.6888888888889</v>
      </c>
      <c r="N125" s="56"/>
      <c r="O125" s="18"/>
    </row>
    <row r="126" spans="1:15" s="46" customFormat="1" ht="21.75" customHeight="1" x14ac:dyDescent="0.3">
      <c r="A126" s="52" t="s">
        <v>165</v>
      </c>
      <c r="B126" s="43" t="s">
        <v>299</v>
      </c>
      <c r="C126" s="22" t="s">
        <v>27</v>
      </c>
      <c r="D126" s="53">
        <v>7</v>
      </c>
      <c r="E126" s="42">
        <v>67.144023569023602</v>
      </c>
      <c r="F126" s="21">
        <v>0</v>
      </c>
      <c r="G126" s="21">
        <v>0</v>
      </c>
      <c r="H126" s="19">
        <v>45092</v>
      </c>
      <c r="I126" s="19">
        <v>45092</v>
      </c>
      <c r="J126" s="21">
        <v>4</v>
      </c>
      <c r="K126" s="11">
        <f t="shared" si="16"/>
        <v>38.368013468013487</v>
      </c>
      <c r="L126" s="109">
        <f t="shared" si="15"/>
        <v>3</v>
      </c>
      <c r="M126" s="10">
        <f t="shared" si="12"/>
        <v>28.776010101010115</v>
      </c>
      <c r="N126" s="56"/>
      <c r="O126" s="18"/>
    </row>
    <row r="127" spans="1:15" s="46" customFormat="1" ht="21.9" customHeight="1" x14ac:dyDescent="0.3">
      <c r="A127" s="52" t="s">
        <v>167</v>
      </c>
      <c r="B127" s="43" t="s">
        <v>286</v>
      </c>
      <c r="C127" s="22" t="s">
        <v>22</v>
      </c>
      <c r="D127" s="53">
        <v>8</v>
      </c>
      <c r="E127" s="42">
        <v>857.52</v>
      </c>
      <c r="F127" s="21">
        <v>0</v>
      </c>
      <c r="G127" s="21">
        <v>0</v>
      </c>
      <c r="H127" s="19">
        <v>45152</v>
      </c>
      <c r="I127" s="19">
        <v>45152</v>
      </c>
      <c r="J127" s="21">
        <v>0</v>
      </c>
      <c r="K127" s="11">
        <f t="shared" si="16"/>
        <v>0</v>
      </c>
      <c r="L127" s="109">
        <f t="shared" si="15"/>
        <v>8</v>
      </c>
      <c r="M127" s="10">
        <f t="shared" si="12"/>
        <v>857.52</v>
      </c>
      <c r="N127" s="56"/>
      <c r="O127" s="18"/>
    </row>
    <row r="128" spans="1:15" s="46" customFormat="1" ht="21.9" customHeight="1" x14ac:dyDescent="0.3">
      <c r="A128" s="52" t="s">
        <v>169</v>
      </c>
      <c r="B128" s="43" t="s">
        <v>300</v>
      </c>
      <c r="C128" s="22" t="s">
        <v>27</v>
      </c>
      <c r="D128" s="53">
        <v>4</v>
      </c>
      <c r="E128" s="42">
        <v>15.599999999999998</v>
      </c>
      <c r="F128" s="21">
        <v>0</v>
      </c>
      <c r="G128" s="21">
        <v>0</v>
      </c>
      <c r="H128" s="19">
        <v>45152</v>
      </c>
      <c r="I128" s="19">
        <v>45152</v>
      </c>
      <c r="J128" s="21">
        <v>0</v>
      </c>
      <c r="K128" s="11">
        <f t="shared" si="16"/>
        <v>0</v>
      </c>
      <c r="L128" s="109">
        <f t="shared" si="15"/>
        <v>4</v>
      </c>
      <c r="M128" s="10">
        <f t="shared" si="12"/>
        <v>15.599999999999998</v>
      </c>
      <c r="N128" s="56"/>
      <c r="O128" s="18"/>
    </row>
    <row r="129" spans="1:15" s="46" customFormat="1" ht="21.9" customHeight="1" x14ac:dyDescent="0.3">
      <c r="A129" s="52" t="s">
        <v>171</v>
      </c>
      <c r="B129" s="43" t="s">
        <v>287</v>
      </c>
      <c r="C129" s="22" t="s">
        <v>22</v>
      </c>
      <c r="D129" s="53">
        <v>2</v>
      </c>
      <c r="E129" s="42">
        <v>187.2</v>
      </c>
      <c r="F129" s="21">
        <v>0</v>
      </c>
      <c r="G129" s="21">
        <v>0</v>
      </c>
      <c r="H129" s="19">
        <v>45152</v>
      </c>
      <c r="I129" s="19">
        <v>45152</v>
      </c>
      <c r="J129" s="21">
        <v>0</v>
      </c>
      <c r="K129" s="11">
        <f t="shared" si="16"/>
        <v>0</v>
      </c>
      <c r="L129" s="109">
        <f t="shared" si="15"/>
        <v>2</v>
      </c>
      <c r="M129" s="10">
        <f t="shared" si="12"/>
        <v>187.2</v>
      </c>
      <c r="N129" s="56"/>
      <c r="O129" s="18"/>
    </row>
    <row r="130" spans="1:15" s="46" customFormat="1" ht="21.9" customHeight="1" x14ac:dyDescent="0.3">
      <c r="A130" s="52" t="s">
        <v>173</v>
      </c>
      <c r="B130" s="43" t="s">
        <v>343</v>
      </c>
      <c r="C130" s="22" t="s">
        <v>27</v>
      </c>
      <c r="D130" s="53">
        <v>1</v>
      </c>
      <c r="E130" s="42">
        <v>2193.75</v>
      </c>
      <c r="F130" s="21">
        <v>0</v>
      </c>
      <c r="G130" s="21">
        <v>0</v>
      </c>
      <c r="H130" s="19" t="s">
        <v>344</v>
      </c>
      <c r="I130" s="19" t="s">
        <v>344</v>
      </c>
      <c r="J130" s="21">
        <v>0</v>
      </c>
      <c r="K130" s="11">
        <f t="shared" si="16"/>
        <v>0</v>
      </c>
      <c r="L130" s="109">
        <f t="shared" si="15"/>
        <v>1</v>
      </c>
      <c r="M130" s="10">
        <f t="shared" si="12"/>
        <v>2193.75</v>
      </c>
      <c r="N130" s="56"/>
      <c r="O130" s="18"/>
    </row>
    <row r="131" spans="1:15" s="46" customFormat="1" ht="21.9" customHeight="1" x14ac:dyDescent="0.3">
      <c r="A131" s="52" t="s">
        <v>175</v>
      </c>
      <c r="B131" s="43" t="s">
        <v>281</v>
      </c>
      <c r="C131" s="22" t="s">
        <v>27</v>
      </c>
      <c r="D131" s="53">
        <v>5</v>
      </c>
      <c r="E131" s="42">
        <v>27.733333333333334</v>
      </c>
      <c r="F131" s="21">
        <v>6</v>
      </c>
      <c r="G131" s="21">
        <v>22.56</v>
      </c>
      <c r="H131" s="19">
        <v>45152</v>
      </c>
      <c r="I131" s="19">
        <v>45152</v>
      </c>
      <c r="J131" s="21">
        <v>0</v>
      </c>
      <c r="K131" s="11">
        <f t="shared" si="16"/>
        <v>0</v>
      </c>
      <c r="L131" s="109">
        <f t="shared" si="15"/>
        <v>11</v>
      </c>
      <c r="M131" s="10">
        <f t="shared" si="12"/>
        <v>50.293333333333337</v>
      </c>
      <c r="N131" s="56"/>
      <c r="O131" s="18"/>
    </row>
    <row r="132" spans="1:15" s="46" customFormat="1" ht="21.75" customHeight="1" x14ac:dyDescent="0.3">
      <c r="A132" s="52" t="s">
        <v>176</v>
      </c>
      <c r="B132" s="43" t="s">
        <v>140</v>
      </c>
      <c r="C132" s="22" t="s">
        <v>129</v>
      </c>
      <c r="D132" s="53">
        <v>11</v>
      </c>
      <c r="E132" s="42">
        <v>319.11916666666667</v>
      </c>
      <c r="F132" s="21">
        <v>6</v>
      </c>
      <c r="G132" s="21">
        <v>155.05000000000001</v>
      </c>
      <c r="H132" s="19">
        <v>45152</v>
      </c>
      <c r="I132" s="19">
        <v>45152</v>
      </c>
      <c r="J132" s="21">
        <v>0</v>
      </c>
      <c r="K132" s="11">
        <f t="shared" si="16"/>
        <v>0</v>
      </c>
      <c r="L132" s="109">
        <f t="shared" si="15"/>
        <v>17</v>
      </c>
      <c r="M132" s="10">
        <f t="shared" si="12"/>
        <v>474.16916666666668</v>
      </c>
      <c r="N132" s="56"/>
      <c r="O132" s="18"/>
    </row>
    <row r="133" spans="1:15" s="46" customFormat="1" ht="21.9" customHeight="1" x14ac:dyDescent="0.3">
      <c r="A133" s="52" t="s">
        <v>178</v>
      </c>
      <c r="B133" s="43" t="s">
        <v>142</v>
      </c>
      <c r="C133" s="22" t="s">
        <v>129</v>
      </c>
      <c r="D133" s="53">
        <v>4</v>
      </c>
      <c r="E133" s="42">
        <v>153.4</v>
      </c>
      <c r="F133" s="21">
        <v>2</v>
      </c>
      <c r="G133" s="21">
        <v>74.34</v>
      </c>
      <c r="H133" s="19">
        <v>45152</v>
      </c>
      <c r="I133" s="19">
        <v>45152</v>
      </c>
      <c r="J133" s="21">
        <v>0</v>
      </c>
      <c r="K133" s="11">
        <f t="shared" si="16"/>
        <v>0</v>
      </c>
      <c r="L133" s="109">
        <f t="shared" si="15"/>
        <v>6</v>
      </c>
      <c r="M133" s="10">
        <f t="shared" si="12"/>
        <v>227.74</v>
      </c>
      <c r="N133" s="56"/>
      <c r="O133" s="18"/>
    </row>
    <row r="134" spans="1:15" s="18" customFormat="1" ht="21.9" customHeight="1" x14ac:dyDescent="0.3">
      <c r="A134" s="52" t="s">
        <v>180</v>
      </c>
      <c r="B134" s="43" t="s">
        <v>144</v>
      </c>
      <c r="C134" s="22" t="s">
        <v>27</v>
      </c>
      <c r="D134" s="53">
        <v>2</v>
      </c>
      <c r="E134" s="42">
        <v>11095.7</v>
      </c>
      <c r="F134" s="21">
        <v>0</v>
      </c>
      <c r="G134" s="21">
        <v>0</v>
      </c>
      <c r="H134" s="19">
        <v>45092</v>
      </c>
      <c r="I134" s="19">
        <v>45092</v>
      </c>
      <c r="J134" s="21">
        <v>0</v>
      </c>
      <c r="K134" s="11">
        <f t="shared" si="16"/>
        <v>0</v>
      </c>
      <c r="L134" s="109">
        <f t="shared" si="15"/>
        <v>2</v>
      </c>
      <c r="M134" s="10">
        <f t="shared" si="12"/>
        <v>11095.7</v>
      </c>
      <c r="N134" s="55" t="s">
        <v>32</v>
      </c>
    </row>
    <row r="135" spans="1:15" s="46" customFormat="1" ht="21.9" customHeight="1" x14ac:dyDescent="0.3">
      <c r="A135" s="52" t="s">
        <v>182</v>
      </c>
      <c r="B135" s="43" t="s">
        <v>146</v>
      </c>
      <c r="C135" s="22" t="s">
        <v>27</v>
      </c>
      <c r="D135" s="53">
        <v>1</v>
      </c>
      <c r="E135" s="42">
        <v>6491.02</v>
      </c>
      <c r="F135" s="21">
        <v>0</v>
      </c>
      <c r="G135" s="21">
        <v>0</v>
      </c>
      <c r="H135" s="19">
        <v>45092</v>
      </c>
      <c r="I135" s="19">
        <v>45092</v>
      </c>
      <c r="J135" s="21">
        <v>0</v>
      </c>
      <c r="K135" s="11">
        <f t="shared" si="16"/>
        <v>0</v>
      </c>
      <c r="L135" s="109">
        <f t="shared" si="15"/>
        <v>1</v>
      </c>
      <c r="M135" s="10">
        <f t="shared" si="12"/>
        <v>6491.02</v>
      </c>
      <c r="N135" s="56"/>
      <c r="O135" s="18"/>
    </row>
    <row r="136" spans="1:15" s="46" customFormat="1" ht="21.9" customHeight="1" x14ac:dyDescent="0.3">
      <c r="A136" s="52" t="s">
        <v>183</v>
      </c>
      <c r="B136" s="43" t="s">
        <v>148</v>
      </c>
      <c r="C136" s="22" t="s">
        <v>27</v>
      </c>
      <c r="D136" s="53">
        <v>1</v>
      </c>
      <c r="E136" s="42">
        <v>5610.9</v>
      </c>
      <c r="F136" s="21">
        <v>0</v>
      </c>
      <c r="G136" s="21">
        <v>0</v>
      </c>
      <c r="H136" s="19">
        <v>45092</v>
      </c>
      <c r="I136" s="19">
        <v>45092</v>
      </c>
      <c r="J136" s="21">
        <v>0</v>
      </c>
      <c r="K136" s="11">
        <f t="shared" ref="K136:K159" si="17">+E136/D136*J136</f>
        <v>0</v>
      </c>
      <c r="L136" s="109">
        <f t="shared" si="15"/>
        <v>1</v>
      </c>
      <c r="M136" s="10">
        <f t="shared" si="12"/>
        <v>5610.9</v>
      </c>
      <c r="N136" s="56"/>
      <c r="O136" s="18"/>
    </row>
    <row r="137" spans="1:15" s="46" customFormat="1" ht="21.9" customHeight="1" x14ac:dyDescent="0.3">
      <c r="A137" s="52" t="s">
        <v>185</v>
      </c>
      <c r="B137" s="43" t="s">
        <v>149</v>
      </c>
      <c r="C137" s="22" t="s">
        <v>27</v>
      </c>
      <c r="D137" s="53">
        <v>1</v>
      </c>
      <c r="E137" s="42">
        <v>11239.5</v>
      </c>
      <c r="F137" s="21">
        <v>0</v>
      </c>
      <c r="G137" s="21">
        <v>0</v>
      </c>
      <c r="H137" s="19">
        <v>45092</v>
      </c>
      <c r="I137" s="19">
        <v>45092</v>
      </c>
      <c r="J137" s="21">
        <v>0</v>
      </c>
      <c r="K137" s="11">
        <f t="shared" si="17"/>
        <v>0</v>
      </c>
      <c r="L137" s="109">
        <f t="shared" si="15"/>
        <v>1</v>
      </c>
      <c r="M137" s="10">
        <f t="shared" si="12"/>
        <v>11239.5</v>
      </c>
      <c r="N137" s="56"/>
      <c r="O137" s="18"/>
    </row>
    <row r="138" spans="1:15" s="46" customFormat="1" ht="21.9" customHeight="1" x14ac:dyDescent="0.3">
      <c r="A138" s="52" t="s">
        <v>187</v>
      </c>
      <c r="B138" s="43" t="s">
        <v>151</v>
      </c>
      <c r="C138" s="22" t="s">
        <v>27</v>
      </c>
      <c r="D138" s="53">
        <v>1</v>
      </c>
      <c r="E138" s="42">
        <v>6669.9971999999998</v>
      </c>
      <c r="F138" s="21">
        <v>0</v>
      </c>
      <c r="G138" s="21">
        <v>0</v>
      </c>
      <c r="H138" s="19">
        <v>45092</v>
      </c>
      <c r="I138" s="19">
        <v>45092</v>
      </c>
      <c r="J138" s="21">
        <v>0</v>
      </c>
      <c r="K138" s="11">
        <f t="shared" si="17"/>
        <v>0</v>
      </c>
      <c r="L138" s="109">
        <f t="shared" si="15"/>
        <v>1</v>
      </c>
      <c r="M138" s="10">
        <f t="shared" si="12"/>
        <v>6669.9971999999998</v>
      </c>
      <c r="N138" s="56"/>
      <c r="O138" s="18"/>
    </row>
    <row r="139" spans="1:15" s="46" customFormat="1" ht="21.9" customHeight="1" x14ac:dyDescent="0.3">
      <c r="A139" s="52" t="s">
        <v>189</v>
      </c>
      <c r="B139" s="43" t="s">
        <v>278</v>
      </c>
      <c r="C139" s="22" t="s">
        <v>27</v>
      </c>
      <c r="D139" s="53">
        <v>1</v>
      </c>
      <c r="E139" s="42">
        <v>33.5</v>
      </c>
      <c r="F139" s="21">
        <v>0</v>
      </c>
      <c r="G139" s="21">
        <v>0</v>
      </c>
      <c r="H139" s="19">
        <v>45152</v>
      </c>
      <c r="I139" s="19">
        <v>45152</v>
      </c>
      <c r="J139" s="21">
        <v>0</v>
      </c>
      <c r="K139" s="11">
        <f t="shared" si="17"/>
        <v>0</v>
      </c>
      <c r="L139" s="109">
        <f t="shared" si="15"/>
        <v>1</v>
      </c>
      <c r="M139" s="10">
        <f t="shared" si="12"/>
        <v>33.5</v>
      </c>
      <c r="N139" s="56"/>
      <c r="O139" s="18"/>
    </row>
    <row r="140" spans="1:15" s="46" customFormat="1" ht="21.9" customHeight="1" x14ac:dyDescent="0.3">
      <c r="A140" s="52" t="s">
        <v>190</v>
      </c>
      <c r="B140" s="43" t="s">
        <v>153</v>
      </c>
      <c r="C140" s="22" t="s">
        <v>27</v>
      </c>
      <c r="D140" s="53">
        <v>0</v>
      </c>
      <c r="E140" s="42">
        <v>0</v>
      </c>
      <c r="F140" s="21">
        <v>3</v>
      </c>
      <c r="G140" s="21">
        <v>1989.48</v>
      </c>
      <c r="H140" s="19">
        <v>45152</v>
      </c>
      <c r="I140" s="19">
        <v>45152</v>
      </c>
      <c r="J140" s="21">
        <v>0</v>
      </c>
      <c r="K140" s="11">
        <v>0</v>
      </c>
      <c r="L140" s="109">
        <f t="shared" si="15"/>
        <v>3</v>
      </c>
      <c r="M140" s="10">
        <f t="shared" si="12"/>
        <v>1989.48</v>
      </c>
      <c r="N140" s="56"/>
      <c r="O140" s="18"/>
    </row>
    <row r="141" spans="1:15" s="46" customFormat="1" ht="21.9" customHeight="1" x14ac:dyDescent="0.3">
      <c r="A141" s="52" t="s">
        <v>192</v>
      </c>
      <c r="B141" s="43" t="s">
        <v>155</v>
      </c>
      <c r="C141" s="22" t="s">
        <v>27</v>
      </c>
      <c r="D141" s="53">
        <v>0</v>
      </c>
      <c r="E141" s="42">
        <v>0</v>
      </c>
      <c r="F141" s="21">
        <v>0</v>
      </c>
      <c r="G141" s="21">
        <v>0</v>
      </c>
      <c r="H141" s="19">
        <v>45092</v>
      </c>
      <c r="I141" s="19">
        <v>45092</v>
      </c>
      <c r="J141" s="21">
        <v>0</v>
      </c>
      <c r="K141" s="11">
        <v>0</v>
      </c>
      <c r="L141" s="109">
        <f t="shared" si="15"/>
        <v>0</v>
      </c>
      <c r="M141" s="10">
        <v>0</v>
      </c>
      <c r="N141" s="56"/>
      <c r="O141" s="18"/>
    </row>
    <row r="142" spans="1:15" s="46" customFormat="1" ht="21.9" customHeight="1" x14ac:dyDescent="0.3">
      <c r="A142" s="52" t="s">
        <v>194</v>
      </c>
      <c r="B142" s="43" t="s">
        <v>157</v>
      </c>
      <c r="C142" s="22" t="s">
        <v>27</v>
      </c>
      <c r="D142" s="53">
        <v>0</v>
      </c>
      <c r="E142" s="42">
        <v>0</v>
      </c>
      <c r="F142" s="21">
        <v>0</v>
      </c>
      <c r="G142" s="21">
        <v>0</v>
      </c>
      <c r="H142" s="19">
        <v>45092</v>
      </c>
      <c r="I142" s="19">
        <v>45092</v>
      </c>
      <c r="J142" s="21">
        <v>0</v>
      </c>
      <c r="K142" s="11">
        <v>0</v>
      </c>
      <c r="L142" s="109">
        <f t="shared" si="15"/>
        <v>0</v>
      </c>
      <c r="M142" s="10">
        <f t="shared" si="12"/>
        <v>0</v>
      </c>
      <c r="N142" s="56"/>
      <c r="O142" s="18"/>
    </row>
    <row r="143" spans="1:15" s="46" customFormat="1" ht="21.9" customHeight="1" x14ac:dyDescent="0.3">
      <c r="A143" s="52" t="s">
        <v>195</v>
      </c>
      <c r="B143" s="43" t="s">
        <v>345</v>
      </c>
      <c r="C143" s="22" t="s">
        <v>27</v>
      </c>
      <c r="D143" s="53">
        <v>5</v>
      </c>
      <c r="E143" s="42">
        <v>2872.9749999999999</v>
      </c>
      <c r="F143" s="21">
        <v>0</v>
      </c>
      <c r="G143" s="21">
        <v>0</v>
      </c>
      <c r="H143" s="19">
        <v>45093</v>
      </c>
      <c r="I143" s="19">
        <v>45093</v>
      </c>
      <c r="J143" s="21">
        <v>1</v>
      </c>
      <c r="K143" s="11">
        <f t="shared" si="17"/>
        <v>574.59500000000003</v>
      </c>
      <c r="L143" s="109">
        <f t="shared" si="15"/>
        <v>4</v>
      </c>
      <c r="M143" s="10">
        <f t="shared" si="12"/>
        <v>2298.38</v>
      </c>
      <c r="N143" s="56"/>
      <c r="O143" s="18"/>
    </row>
    <row r="144" spans="1:15" s="46" customFormat="1" ht="21.9" customHeight="1" x14ac:dyDescent="0.3">
      <c r="A144" s="52" t="s">
        <v>196</v>
      </c>
      <c r="B144" s="43" t="s">
        <v>330</v>
      </c>
      <c r="C144" s="22" t="s">
        <v>27</v>
      </c>
      <c r="D144" s="53">
        <v>5</v>
      </c>
      <c r="E144" s="42">
        <v>2872.970392156863</v>
      </c>
      <c r="F144" s="21">
        <v>0</v>
      </c>
      <c r="G144" s="21">
        <v>0</v>
      </c>
      <c r="H144" s="19">
        <v>45094</v>
      </c>
      <c r="I144" s="19">
        <v>45094</v>
      </c>
      <c r="J144" s="21">
        <v>1</v>
      </c>
      <c r="K144" s="11">
        <f t="shared" si="17"/>
        <v>574.59407843137262</v>
      </c>
      <c r="L144" s="109">
        <f t="shared" si="15"/>
        <v>4</v>
      </c>
      <c r="M144" s="10">
        <f t="shared" si="12"/>
        <v>2298.3763137254905</v>
      </c>
      <c r="N144" s="56"/>
      <c r="O144" s="18"/>
    </row>
    <row r="145" spans="1:15" s="46" customFormat="1" ht="21.9" customHeight="1" x14ac:dyDescent="0.3">
      <c r="A145" s="52" t="s">
        <v>245</v>
      </c>
      <c r="B145" s="43" t="s">
        <v>331</v>
      </c>
      <c r="C145" s="22" t="s">
        <v>27</v>
      </c>
      <c r="D145" s="53">
        <v>5</v>
      </c>
      <c r="E145" s="42">
        <v>2744.0904411764704</v>
      </c>
      <c r="F145" s="21">
        <v>0</v>
      </c>
      <c r="G145" s="21">
        <v>0</v>
      </c>
      <c r="H145" s="19">
        <v>45095</v>
      </c>
      <c r="I145" s="19">
        <v>45095</v>
      </c>
      <c r="J145" s="21">
        <v>1</v>
      </c>
      <c r="K145" s="11">
        <f t="shared" si="17"/>
        <v>548.81808823529411</v>
      </c>
      <c r="L145" s="109">
        <f t="shared" si="15"/>
        <v>4</v>
      </c>
      <c r="M145" s="10">
        <f t="shared" si="12"/>
        <v>2195.2723529411765</v>
      </c>
      <c r="N145" s="56"/>
      <c r="O145" s="18"/>
    </row>
    <row r="146" spans="1:15" s="46" customFormat="1" ht="21.9" customHeight="1" x14ac:dyDescent="0.3">
      <c r="A146" s="52" t="s">
        <v>246</v>
      </c>
      <c r="B146" s="43" t="s">
        <v>332</v>
      </c>
      <c r="C146" s="22" t="s">
        <v>27</v>
      </c>
      <c r="D146" s="53">
        <v>5</v>
      </c>
      <c r="E146" s="42">
        <v>3130.71</v>
      </c>
      <c r="F146" s="21">
        <v>0</v>
      </c>
      <c r="G146" s="21">
        <v>0</v>
      </c>
      <c r="H146" s="19">
        <v>45096</v>
      </c>
      <c r="I146" s="19">
        <v>45096</v>
      </c>
      <c r="J146" s="21">
        <v>1</v>
      </c>
      <c r="K146" s="11">
        <f t="shared" si="17"/>
        <v>626.14200000000005</v>
      </c>
      <c r="L146" s="109">
        <f t="shared" si="15"/>
        <v>4</v>
      </c>
      <c r="M146" s="10">
        <f t="shared" si="12"/>
        <v>2504.5680000000002</v>
      </c>
      <c r="N146" s="56"/>
      <c r="O146" s="18"/>
    </row>
    <row r="147" spans="1:15" s="46" customFormat="1" ht="21.9" customHeight="1" x14ac:dyDescent="0.3">
      <c r="A147" s="52" t="s">
        <v>247</v>
      </c>
      <c r="B147" s="43" t="s">
        <v>160</v>
      </c>
      <c r="C147" s="22" t="s">
        <v>27</v>
      </c>
      <c r="D147" s="53">
        <v>6</v>
      </c>
      <c r="E147" s="42">
        <v>42834</v>
      </c>
      <c r="F147" s="21">
        <v>0</v>
      </c>
      <c r="G147" s="21">
        <v>0</v>
      </c>
      <c r="H147" s="19">
        <v>45092</v>
      </c>
      <c r="I147" s="19">
        <v>45092</v>
      </c>
      <c r="J147" s="21">
        <v>0</v>
      </c>
      <c r="K147" s="11">
        <f t="shared" si="17"/>
        <v>0</v>
      </c>
      <c r="L147" s="109">
        <f t="shared" si="15"/>
        <v>6</v>
      </c>
      <c r="M147" s="10">
        <f t="shared" si="12"/>
        <v>42834</v>
      </c>
      <c r="N147" s="56"/>
      <c r="O147" s="18"/>
    </row>
    <row r="148" spans="1:15" s="46" customFormat="1" ht="21.9" customHeight="1" x14ac:dyDescent="0.3">
      <c r="A148" s="52" t="s">
        <v>248</v>
      </c>
      <c r="B148" s="43" t="s">
        <v>162</v>
      </c>
      <c r="C148" s="22" t="s">
        <v>27</v>
      </c>
      <c r="D148" s="53">
        <v>10</v>
      </c>
      <c r="E148" s="42">
        <v>5605</v>
      </c>
      <c r="F148" s="21">
        <v>0</v>
      </c>
      <c r="G148" s="21">
        <v>0</v>
      </c>
      <c r="H148" s="19">
        <v>45152</v>
      </c>
      <c r="I148" s="19">
        <v>45152</v>
      </c>
      <c r="J148" s="21">
        <v>0</v>
      </c>
      <c r="K148" s="11">
        <f t="shared" si="17"/>
        <v>0</v>
      </c>
      <c r="L148" s="109">
        <f t="shared" si="15"/>
        <v>10</v>
      </c>
      <c r="M148" s="10">
        <f t="shared" si="12"/>
        <v>5605</v>
      </c>
      <c r="N148" s="56"/>
      <c r="O148" s="18"/>
    </row>
    <row r="149" spans="1:15" s="46" customFormat="1" ht="21.9" customHeight="1" x14ac:dyDescent="0.3">
      <c r="A149" s="52" t="s">
        <v>249</v>
      </c>
      <c r="B149" s="43" t="s">
        <v>164</v>
      </c>
      <c r="C149" s="22" t="s">
        <v>27</v>
      </c>
      <c r="D149" s="53">
        <v>5</v>
      </c>
      <c r="E149" s="42">
        <v>460.2</v>
      </c>
      <c r="F149" s="21">
        <v>0</v>
      </c>
      <c r="G149" s="21">
        <v>0</v>
      </c>
      <c r="H149" s="19">
        <v>45092</v>
      </c>
      <c r="I149" s="19">
        <v>45092</v>
      </c>
      <c r="J149" s="21">
        <v>1</v>
      </c>
      <c r="K149" s="11">
        <f t="shared" si="17"/>
        <v>92.039999999999992</v>
      </c>
      <c r="L149" s="109">
        <f t="shared" si="15"/>
        <v>4</v>
      </c>
      <c r="M149" s="10">
        <f t="shared" si="12"/>
        <v>368.15999999999997</v>
      </c>
      <c r="N149" s="56"/>
      <c r="O149" s="18"/>
    </row>
    <row r="150" spans="1:15" s="46" customFormat="1" ht="21.9" customHeight="1" x14ac:dyDescent="0.3">
      <c r="A150" s="52" t="s">
        <v>250</v>
      </c>
      <c r="B150" s="43" t="s">
        <v>326</v>
      </c>
      <c r="C150" s="22" t="s">
        <v>22</v>
      </c>
      <c r="D150" s="53">
        <v>7</v>
      </c>
      <c r="E150" s="42">
        <v>6237.0855555555554</v>
      </c>
      <c r="F150" s="21">
        <v>0</v>
      </c>
      <c r="G150" s="21">
        <v>0</v>
      </c>
      <c r="H150" s="19">
        <v>45092</v>
      </c>
      <c r="I150" s="19">
        <v>45092</v>
      </c>
      <c r="J150" s="21">
        <v>0</v>
      </c>
      <c r="K150" s="11">
        <f t="shared" si="17"/>
        <v>0</v>
      </c>
      <c r="L150" s="109">
        <f t="shared" si="15"/>
        <v>7</v>
      </c>
      <c r="M150" s="10">
        <f t="shared" si="12"/>
        <v>6237.0855555555554</v>
      </c>
      <c r="N150" s="56"/>
      <c r="O150" s="18"/>
    </row>
    <row r="151" spans="1:15" s="46" customFormat="1" ht="21.9" customHeight="1" x14ac:dyDescent="0.3">
      <c r="A151" s="52" t="s">
        <v>251</v>
      </c>
      <c r="B151" s="43" t="s">
        <v>166</v>
      </c>
      <c r="C151" s="22" t="s">
        <v>27</v>
      </c>
      <c r="D151" s="53">
        <v>5</v>
      </c>
      <c r="E151" s="42">
        <v>178.20381944444409</v>
      </c>
      <c r="F151" s="21">
        <v>0</v>
      </c>
      <c r="G151" s="21">
        <v>0</v>
      </c>
      <c r="H151" s="19">
        <v>45092</v>
      </c>
      <c r="I151" s="19">
        <v>45092</v>
      </c>
      <c r="J151" s="21">
        <v>0</v>
      </c>
      <c r="K151" s="11">
        <f t="shared" si="17"/>
        <v>0</v>
      </c>
      <c r="L151" s="109">
        <f t="shared" si="15"/>
        <v>5</v>
      </c>
      <c r="M151" s="10">
        <f t="shared" si="12"/>
        <v>178.20381944444409</v>
      </c>
      <c r="N151" s="56"/>
      <c r="O151" s="18"/>
    </row>
    <row r="152" spans="1:15" s="46" customFormat="1" ht="21.9" customHeight="1" x14ac:dyDescent="0.3">
      <c r="A152" s="52" t="s">
        <v>257</v>
      </c>
      <c r="B152" s="43" t="s">
        <v>168</v>
      </c>
      <c r="C152" s="22" t="s">
        <v>27</v>
      </c>
      <c r="D152" s="53">
        <v>4</v>
      </c>
      <c r="E152" s="42">
        <v>5870.4960000000001</v>
      </c>
      <c r="F152" s="21">
        <v>0</v>
      </c>
      <c r="G152" s="21">
        <v>0</v>
      </c>
      <c r="H152" s="19">
        <v>45092</v>
      </c>
      <c r="I152" s="19">
        <v>45092</v>
      </c>
      <c r="J152" s="21">
        <v>0</v>
      </c>
      <c r="K152" s="11">
        <f t="shared" si="17"/>
        <v>0</v>
      </c>
      <c r="L152" s="109">
        <f t="shared" si="15"/>
        <v>4</v>
      </c>
      <c r="M152" s="10">
        <f t="shared" si="12"/>
        <v>5870.4960000000001</v>
      </c>
      <c r="N152" s="56"/>
      <c r="O152" s="18"/>
    </row>
    <row r="153" spans="1:15" s="46" customFormat="1" ht="21.9" customHeight="1" x14ac:dyDescent="0.3">
      <c r="A153" s="52" t="s">
        <v>258</v>
      </c>
      <c r="B153" s="43" t="s">
        <v>170</v>
      </c>
      <c r="C153" s="22" t="s">
        <v>129</v>
      </c>
      <c r="D153" s="53">
        <v>0</v>
      </c>
      <c r="E153" s="42">
        <v>0</v>
      </c>
      <c r="F153" s="21">
        <v>0</v>
      </c>
      <c r="G153" s="21">
        <v>0</v>
      </c>
      <c r="H153" s="19">
        <v>45092</v>
      </c>
      <c r="I153" s="19">
        <v>45092</v>
      </c>
      <c r="J153" s="21">
        <v>0</v>
      </c>
      <c r="K153" s="11">
        <v>0</v>
      </c>
      <c r="L153" s="109">
        <f t="shared" si="15"/>
        <v>0</v>
      </c>
      <c r="M153" s="10">
        <f t="shared" si="12"/>
        <v>0</v>
      </c>
      <c r="N153" s="56"/>
      <c r="O153" s="18"/>
    </row>
    <row r="154" spans="1:15" s="46" customFormat="1" ht="21.9" customHeight="1" x14ac:dyDescent="0.3">
      <c r="A154" s="52" t="s">
        <v>259</v>
      </c>
      <c r="B154" s="43" t="s">
        <v>172</v>
      </c>
      <c r="C154" s="22" t="s">
        <v>129</v>
      </c>
      <c r="D154" s="53">
        <v>0</v>
      </c>
      <c r="E154" s="42">
        <v>0</v>
      </c>
      <c r="F154" s="21">
        <v>0</v>
      </c>
      <c r="G154" s="21">
        <v>0</v>
      </c>
      <c r="H154" s="19">
        <v>45092</v>
      </c>
      <c r="I154" s="19">
        <v>45092</v>
      </c>
      <c r="J154" s="21">
        <v>0</v>
      </c>
      <c r="K154" s="11">
        <v>0</v>
      </c>
      <c r="L154" s="109">
        <f t="shared" si="15"/>
        <v>0</v>
      </c>
      <c r="M154" s="10">
        <f t="shared" si="12"/>
        <v>0</v>
      </c>
      <c r="N154" s="56"/>
      <c r="O154" s="18"/>
    </row>
    <row r="155" spans="1:15" s="46" customFormat="1" ht="21.9" customHeight="1" x14ac:dyDescent="0.3">
      <c r="A155" s="52" t="s">
        <v>260</v>
      </c>
      <c r="B155" s="43" t="s">
        <v>174</v>
      </c>
      <c r="C155" s="22" t="s">
        <v>129</v>
      </c>
      <c r="D155" s="53">
        <v>0</v>
      </c>
      <c r="E155" s="42">
        <v>0</v>
      </c>
      <c r="F155" s="21">
        <v>0</v>
      </c>
      <c r="G155" s="21">
        <v>0</v>
      </c>
      <c r="H155" s="19">
        <v>45092</v>
      </c>
      <c r="I155" s="19">
        <v>45092</v>
      </c>
      <c r="J155" s="21">
        <v>0</v>
      </c>
      <c r="K155" s="11">
        <v>0</v>
      </c>
      <c r="L155" s="109">
        <f t="shared" si="15"/>
        <v>0</v>
      </c>
      <c r="M155" s="10">
        <f t="shared" si="12"/>
        <v>0</v>
      </c>
      <c r="N155" s="56"/>
      <c r="O155" s="18"/>
    </row>
    <row r="156" spans="1:15" s="46" customFormat="1" ht="21.9" customHeight="1" x14ac:dyDescent="0.3">
      <c r="A156" s="52" t="s">
        <v>261</v>
      </c>
      <c r="B156" s="43" t="s">
        <v>327</v>
      </c>
      <c r="C156" s="22" t="s">
        <v>27</v>
      </c>
      <c r="D156" s="53">
        <v>4</v>
      </c>
      <c r="E156" s="42">
        <v>2504.5680000000002</v>
      </c>
      <c r="F156" s="21">
        <v>0</v>
      </c>
      <c r="G156" s="21">
        <v>0</v>
      </c>
      <c r="H156" s="19">
        <v>45477</v>
      </c>
      <c r="I156" s="19">
        <v>45477</v>
      </c>
      <c r="J156" s="21">
        <v>0</v>
      </c>
      <c r="K156" s="11">
        <f t="shared" si="17"/>
        <v>0</v>
      </c>
      <c r="L156" s="109">
        <f t="shared" si="15"/>
        <v>4</v>
      </c>
      <c r="M156" s="10">
        <f t="shared" si="12"/>
        <v>2504.5680000000002</v>
      </c>
      <c r="N156" s="56"/>
      <c r="O156" s="18"/>
    </row>
    <row r="157" spans="1:15" s="46" customFormat="1" ht="21.9" customHeight="1" x14ac:dyDescent="0.3">
      <c r="A157" s="52" t="s">
        <v>262</v>
      </c>
      <c r="B157" s="43" t="s">
        <v>328</v>
      </c>
      <c r="C157" s="22" t="s">
        <v>27</v>
      </c>
      <c r="D157" s="53">
        <v>3</v>
      </c>
      <c r="E157" s="42">
        <v>1878.4275000000002</v>
      </c>
      <c r="F157" s="21">
        <v>0</v>
      </c>
      <c r="G157" s="21">
        <v>0</v>
      </c>
      <c r="H157" s="19">
        <v>45477</v>
      </c>
      <c r="I157" s="19">
        <v>45477</v>
      </c>
      <c r="J157" s="21">
        <v>0</v>
      </c>
      <c r="K157" s="11">
        <f t="shared" si="17"/>
        <v>0</v>
      </c>
      <c r="L157" s="109">
        <f t="shared" si="15"/>
        <v>3</v>
      </c>
      <c r="M157" s="10">
        <f t="shared" si="12"/>
        <v>1878.4275000000002</v>
      </c>
      <c r="N157" s="56"/>
      <c r="O157" s="18"/>
    </row>
    <row r="158" spans="1:15" s="46" customFormat="1" ht="21.9" customHeight="1" x14ac:dyDescent="0.3">
      <c r="A158" s="52" t="s">
        <v>263</v>
      </c>
      <c r="B158" s="43" t="s">
        <v>329</v>
      </c>
      <c r="C158" s="22" t="s">
        <v>27</v>
      </c>
      <c r="D158" s="53">
        <v>3</v>
      </c>
      <c r="E158" s="42">
        <v>1208.56</v>
      </c>
      <c r="F158" s="21">
        <v>0</v>
      </c>
      <c r="G158" s="21">
        <v>0</v>
      </c>
      <c r="H158" s="19">
        <v>45477</v>
      </c>
      <c r="I158" s="19">
        <v>45477</v>
      </c>
      <c r="J158" s="21">
        <v>0</v>
      </c>
      <c r="K158" s="11">
        <f t="shared" si="17"/>
        <v>0</v>
      </c>
      <c r="L158" s="109">
        <f t="shared" si="15"/>
        <v>3</v>
      </c>
      <c r="M158" s="10">
        <f t="shared" si="12"/>
        <v>1208.56</v>
      </c>
      <c r="N158" s="56"/>
      <c r="O158" s="18"/>
    </row>
    <row r="159" spans="1:15" s="46" customFormat="1" ht="21.9" customHeight="1" x14ac:dyDescent="0.3">
      <c r="A159" s="52" t="s">
        <v>306</v>
      </c>
      <c r="B159" s="43" t="s">
        <v>360</v>
      </c>
      <c r="C159" s="22" t="s">
        <v>27</v>
      </c>
      <c r="D159" s="53">
        <v>3</v>
      </c>
      <c r="E159" s="42">
        <v>1878.4275000000002</v>
      </c>
      <c r="F159" s="21">
        <v>0</v>
      </c>
      <c r="G159" s="21">
        <v>0</v>
      </c>
      <c r="H159" s="19">
        <v>45477</v>
      </c>
      <c r="I159" s="19">
        <v>45477</v>
      </c>
      <c r="J159" s="21">
        <v>0</v>
      </c>
      <c r="K159" s="11">
        <f t="shared" si="17"/>
        <v>0</v>
      </c>
      <c r="L159" s="109">
        <f t="shared" si="15"/>
        <v>3</v>
      </c>
      <c r="M159" s="10">
        <f t="shared" si="12"/>
        <v>1878.4275000000002</v>
      </c>
      <c r="N159" s="56"/>
      <c r="O159" s="18"/>
    </row>
    <row r="160" spans="1:15" s="47" customFormat="1" ht="21.9" customHeight="1" x14ac:dyDescent="0.3">
      <c r="A160" s="52" t="s">
        <v>307</v>
      </c>
      <c r="B160" s="43" t="s">
        <v>177</v>
      </c>
      <c r="C160" s="22" t="s">
        <v>27</v>
      </c>
      <c r="D160" s="53">
        <v>5</v>
      </c>
      <c r="E160" s="42">
        <v>181.45142857142861</v>
      </c>
      <c r="F160" s="21">
        <v>3</v>
      </c>
      <c r="G160" s="21">
        <v>117.88</v>
      </c>
      <c r="H160" s="19">
        <v>45152</v>
      </c>
      <c r="I160" s="19">
        <v>45152</v>
      </c>
      <c r="J160" s="21">
        <v>0</v>
      </c>
      <c r="K160" s="11">
        <v>0</v>
      </c>
      <c r="L160" s="109">
        <f t="shared" si="15"/>
        <v>8</v>
      </c>
      <c r="M160" s="10">
        <f t="shared" si="12"/>
        <v>299.3314285714286</v>
      </c>
      <c r="N160" s="57"/>
      <c r="O160" s="18"/>
    </row>
    <row r="161" spans="1:15" s="47" customFormat="1" ht="21.9" customHeight="1" x14ac:dyDescent="0.3">
      <c r="A161" s="52" t="s">
        <v>308</v>
      </c>
      <c r="B161" s="43" t="s">
        <v>179</v>
      </c>
      <c r="C161" s="22" t="s">
        <v>27</v>
      </c>
      <c r="D161" s="53">
        <v>10</v>
      </c>
      <c r="E161" s="42">
        <v>439.66666666666663</v>
      </c>
      <c r="F161" s="21">
        <v>0</v>
      </c>
      <c r="G161" s="21">
        <v>0</v>
      </c>
      <c r="H161" s="19">
        <v>45092</v>
      </c>
      <c r="I161" s="19">
        <v>45092</v>
      </c>
      <c r="J161" s="21">
        <v>0</v>
      </c>
      <c r="K161" s="11">
        <f>+E161/D161*J161</f>
        <v>0</v>
      </c>
      <c r="L161" s="109">
        <f t="shared" si="15"/>
        <v>10</v>
      </c>
      <c r="M161" s="10">
        <f t="shared" si="12"/>
        <v>439.66666666666663</v>
      </c>
      <c r="N161" s="57"/>
      <c r="O161" s="18"/>
    </row>
    <row r="162" spans="1:15" s="47" customFormat="1" ht="21.9" customHeight="1" x14ac:dyDescent="0.3">
      <c r="A162" s="52" t="s">
        <v>309</v>
      </c>
      <c r="B162" s="43" t="s">
        <v>181</v>
      </c>
      <c r="C162" s="22" t="s">
        <v>27</v>
      </c>
      <c r="D162" s="53">
        <v>0</v>
      </c>
      <c r="E162" s="42">
        <v>0</v>
      </c>
      <c r="F162" s="21">
        <v>0</v>
      </c>
      <c r="G162" s="21">
        <v>0</v>
      </c>
      <c r="H162" s="19">
        <v>45092</v>
      </c>
      <c r="I162" s="19">
        <v>45092</v>
      </c>
      <c r="J162" s="21">
        <v>0</v>
      </c>
      <c r="K162" s="11">
        <v>0</v>
      </c>
      <c r="L162" s="109">
        <f t="shared" si="15"/>
        <v>0</v>
      </c>
      <c r="M162" s="10">
        <f t="shared" si="15"/>
        <v>0</v>
      </c>
      <c r="N162" s="57"/>
      <c r="O162" s="18"/>
    </row>
    <row r="163" spans="1:15" s="47" customFormat="1" ht="21.9" customHeight="1" x14ac:dyDescent="0.3">
      <c r="A163" s="52" t="s">
        <v>310</v>
      </c>
      <c r="B163" s="43" t="s">
        <v>267</v>
      </c>
      <c r="C163" s="22" t="s">
        <v>27</v>
      </c>
      <c r="D163" s="53">
        <v>12</v>
      </c>
      <c r="E163" s="42">
        <v>301.22000000000003</v>
      </c>
      <c r="F163" s="21">
        <v>6</v>
      </c>
      <c r="G163" s="21">
        <v>83.54</v>
      </c>
      <c r="H163" s="19">
        <v>45152</v>
      </c>
      <c r="I163" s="19">
        <v>45152</v>
      </c>
      <c r="J163" s="21">
        <v>0</v>
      </c>
      <c r="K163" s="11">
        <f t="shared" ref="K163:K166" si="18">+E163/D163*J163</f>
        <v>0</v>
      </c>
      <c r="L163" s="109">
        <f t="shared" si="15"/>
        <v>18</v>
      </c>
      <c r="M163" s="10">
        <f t="shared" si="15"/>
        <v>384.76000000000005</v>
      </c>
      <c r="N163" s="57"/>
      <c r="O163" s="18"/>
    </row>
    <row r="164" spans="1:15" s="47" customFormat="1" ht="21.9" customHeight="1" x14ac:dyDescent="0.3">
      <c r="A164" s="52" t="s">
        <v>311</v>
      </c>
      <c r="B164" s="43" t="s">
        <v>268</v>
      </c>
      <c r="C164" s="22" t="s">
        <v>27</v>
      </c>
      <c r="D164" s="53">
        <v>0</v>
      </c>
      <c r="E164" s="42">
        <v>0</v>
      </c>
      <c r="F164" s="21">
        <v>6</v>
      </c>
      <c r="G164" s="21">
        <v>83.54</v>
      </c>
      <c r="H164" s="19">
        <v>45152</v>
      </c>
      <c r="I164" s="19">
        <v>45152</v>
      </c>
      <c r="J164" s="21">
        <v>0</v>
      </c>
      <c r="K164" s="11">
        <v>0</v>
      </c>
      <c r="L164" s="109">
        <f t="shared" si="15"/>
        <v>6</v>
      </c>
      <c r="M164" s="10">
        <f t="shared" si="15"/>
        <v>83.54</v>
      </c>
      <c r="N164" s="57"/>
      <c r="O164" s="18"/>
    </row>
    <row r="165" spans="1:15" s="47" customFormat="1" ht="21.9" customHeight="1" x14ac:dyDescent="0.3">
      <c r="A165" s="52" t="s">
        <v>312</v>
      </c>
      <c r="B165" s="43" t="s">
        <v>342</v>
      </c>
      <c r="C165" s="22" t="s">
        <v>27</v>
      </c>
      <c r="D165" s="53">
        <v>6</v>
      </c>
      <c r="E165" s="42">
        <v>153.33333333333334</v>
      </c>
      <c r="F165" s="21">
        <v>6</v>
      </c>
      <c r="G165" s="21">
        <v>83.54</v>
      </c>
      <c r="H165" s="19"/>
      <c r="I165" s="19"/>
      <c r="J165" s="21">
        <v>0</v>
      </c>
      <c r="K165" s="11">
        <f t="shared" si="18"/>
        <v>0</v>
      </c>
      <c r="L165" s="109">
        <f t="shared" si="15"/>
        <v>12</v>
      </c>
      <c r="M165" s="10">
        <f t="shared" si="15"/>
        <v>236.87333333333333</v>
      </c>
      <c r="N165" s="57"/>
      <c r="O165" s="18"/>
    </row>
    <row r="166" spans="1:15" s="47" customFormat="1" ht="21.9" customHeight="1" x14ac:dyDescent="0.3">
      <c r="A166" s="52" t="s">
        <v>313</v>
      </c>
      <c r="B166" s="43" t="s">
        <v>269</v>
      </c>
      <c r="C166" s="22" t="s">
        <v>27</v>
      </c>
      <c r="D166" s="53">
        <v>9</v>
      </c>
      <c r="E166" s="42">
        <v>275.99400000000003</v>
      </c>
      <c r="F166" s="21">
        <v>6</v>
      </c>
      <c r="G166" s="21">
        <v>83.54</v>
      </c>
      <c r="H166" s="19">
        <v>45152</v>
      </c>
      <c r="I166" s="19">
        <v>45152</v>
      </c>
      <c r="J166" s="21">
        <v>0</v>
      </c>
      <c r="K166" s="11">
        <f t="shared" si="18"/>
        <v>0</v>
      </c>
      <c r="L166" s="109">
        <f t="shared" si="15"/>
        <v>15</v>
      </c>
      <c r="M166" s="10">
        <f t="shared" si="15"/>
        <v>359.53400000000005</v>
      </c>
      <c r="N166" s="57"/>
      <c r="O166" s="18"/>
    </row>
    <row r="167" spans="1:15" s="47" customFormat="1" ht="21.9" customHeight="1" x14ac:dyDescent="0.3">
      <c r="A167" s="52" t="s">
        <v>314</v>
      </c>
      <c r="B167" s="43" t="s">
        <v>270</v>
      </c>
      <c r="C167" s="22" t="s">
        <v>27</v>
      </c>
      <c r="D167" s="53">
        <v>2</v>
      </c>
      <c r="E167" s="42">
        <v>35.21</v>
      </c>
      <c r="F167" s="21">
        <v>0</v>
      </c>
      <c r="G167" s="21">
        <v>0</v>
      </c>
      <c r="H167" s="19">
        <v>45152</v>
      </c>
      <c r="I167" s="19">
        <v>45152</v>
      </c>
      <c r="J167" s="21">
        <v>0</v>
      </c>
      <c r="K167" s="11"/>
      <c r="L167" s="109">
        <f t="shared" si="15"/>
        <v>2</v>
      </c>
      <c r="M167" s="10">
        <f t="shared" si="15"/>
        <v>35.21</v>
      </c>
      <c r="N167" s="57"/>
      <c r="O167" s="18"/>
    </row>
    <row r="168" spans="1:15" s="47" customFormat="1" ht="21.9" customHeight="1" x14ac:dyDescent="0.3">
      <c r="A168" s="52" t="s">
        <v>315</v>
      </c>
      <c r="B168" s="43" t="s">
        <v>271</v>
      </c>
      <c r="C168" s="22" t="s">
        <v>27</v>
      </c>
      <c r="D168" s="53">
        <v>1</v>
      </c>
      <c r="E168" s="42">
        <v>17.605</v>
      </c>
      <c r="F168" s="21">
        <v>0</v>
      </c>
      <c r="G168" s="21">
        <v>0</v>
      </c>
      <c r="H168" s="19">
        <v>45152</v>
      </c>
      <c r="I168" s="19">
        <v>45152</v>
      </c>
      <c r="J168" s="21">
        <v>0</v>
      </c>
      <c r="K168" s="11"/>
      <c r="L168" s="109">
        <f t="shared" si="15"/>
        <v>1</v>
      </c>
      <c r="M168" s="10">
        <f t="shared" si="15"/>
        <v>17.605</v>
      </c>
      <c r="N168" s="57"/>
      <c r="O168" s="18"/>
    </row>
    <row r="169" spans="1:15" s="47" customFormat="1" ht="21.9" customHeight="1" x14ac:dyDescent="0.3">
      <c r="A169" s="52" t="s">
        <v>316</v>
      </c>
      <c r="B169" s="43" t="s">
        <v>272</v>
      </c>
      <c r="C169" s="22" t="s">
        <v>27</v>
      </c>
      <c r="D169" s="53">
        <v>1</v>
      </c>
      <c r="E169" s="42">
        <v>17.605</v>
      </c>
      <c r="F169" s="21">
        <v>0</v>
      </c>
      <c r="G169" s="21">
        <v>0</v>
      </c>
      <c r="H169" s="19">
        <v>45152</v>
      </c>
      <c r="I169" s="19">
        <v>45152</v>
      </c>
      <c r="J169" s="21">
        <v>0</v>
      </c>
      <c r="K169" s="11"/>
      <c r="L169" s="109">
        <f t="shared" si="15"/>
        <v>1</v>
      </c>
      <c r="M169" s="10">
        <f t="shared" si="15"/>
        <v>17.605</v>
      </c>
      <c r="N169" s="57"/>
      <c r="O169" s="18"/>
    </row>
    <row r="170" spans="1:15" s="47" customFormat="1" ht="21.9" customHeight="1" x14ac:dyDescent="0.3">
      <c r="A170" s="52" t="s">
        <v>317</v>
      </c>
      <c r="B170" s="43" t="s">
        <v>273</v>
      </c>
      <c r="C170" s="22" t="s">
        <v>27</v>
      </c>
      <c r="D170" s="53">
        <v>5</v>
      </c>
      <c r="E170" s="42">
        <v>165.2</v>
      </c>
      <c r="F170" s="21">
        <v>8</v>
      </c>
      <c r="G170" s="21">
        <v>107.62</v>
      </c>
      <c r="H170" s="19">
        <v>45152</v>
      </c>
      <c r="I170" s="19">
        <v>45152</v>
      </c>
      <c r="J170" s="21">
        <v>2</v>
      </c>
      <c r="K170" s="11">
        <f>+E170/D170*J170</f>
        <v>66.08</v>
      </c>
      <c r="L170" s="109">
        <f t="shared" si="15"/>
        <v>11</v>
      </c>
      <c r="M170" s="10">
        <f t="shared" si="15"/>
        <v>206.74</v>
      </c>
      <c r="N170" s="57"/>
      <c r="O170" s="18"/>
    </row>
    <row r="171" spans="1:15" s="47" customFormat="1" ht="21.9" customHeight="1" x14ac:dyDescent="0.3">
      <c r="A171" s="52" t="s">
        <v>318</v>
      </c>
      <c r="B171" s="43" t="s">
        <v>274</v>
      </c>
      <c r="C171" s="22" t="s">
        <v>27</v>
      </c>
      <c r="D171" s="53">
        <v>4</v>
      </c>
      <c r="E171" s="42">
        <v>132.16000000000003</v>
      </c>
      <c r="F171" s="21">
        <v>6</v>
      </c>
      <c r="G171" s="21">
        <v>80.709999999999994</v>
      </c>
      <c r="H171" s="19">
        <v>45152</v>
      </c>
      <c r="I171" s="19">
        <v>45152</v>
      </c>
      <c r="J171" s="21">
        <v>2</v>
      </c>
      <c r="K171" s="11">
        <f t="shared" ref="K171:K176" si="19">+E171/D171*J171</f>
        <v>66.080000000000013</v>
      </c>
      <c r="L171" s="109">
        <f t="shared" ref="L171:M193" si="20">+D171+F171-J171</f>
        <v>8</v>
      </c>
      <c r="M171" s="10">
        <f t="shared" si="20"/>
        <v>146.79</v>
      </c>
      <c r="N171" s="57"/>
      <c r="O171" s="18"/>
    </row>
    <row r="172" spans="1:15" s="47" customFormat="1" ht="21.9" customHeight="1" x14ac:dyDescent="0.3">
      <c r="A172" s="52" t="s">
        <v>319</v>
      </c>
      <c r="B172" s="43" t="s">
        <v>275</v>
      </c>
      <c r="C172" s="22" t="s">
        <v>27</v>
      </c>
      <c r="D172" s="53">
        <v>9</v>
      </c>
      <c r="E172" s="42">
        <v>228.798</v>
      </c>
      <c r="F172" s="21">
        <v>6</v>
      </c>
      <c r="G172" s="21">
        <v>80.709999999999994</v>
      </c>
      <c r="H172" s="19">
        <v>45152</v>
      </c>
      <c r="I172" s="19">
        <v>45152</v>
      </c>
      <c r="J172" s="21">
        <v>2</v>
      </c>
      <c r="K172" s="11">
        <f t="shared" si="19"/>
        <v>50.844000000000001</v>
      </c>
      <c r="L172" s="109">
        <f t="shared" si="20"/>
        <v>13</v>
      </c>
      <c r="M172" s="10">
        <f t="shared" si="20"/>
        <v>258.66399999999999</v>
      </c>
      <c r="N172" s="57"/>
      <c r="O172" s="18"/>
    </row>
    <row r="173" spans="1:15" s="47" customFormat="1" ht="21.9" customHeight="1" x14ac:dyDescent="0.3">
      <c r="A173" s="52" t="s">
        <v>320</v>
      </c>
      <c r="B173" s="43" t="s">
        <v>276</v>
      </c>
      <c r="C173" s="22" t="s">
        <v>27</v>
      </c>
      <c r="D173" s="53">
        <v>8</v>
      </c>
      <c r="E173" s="42">
        <v>203.376</v>
      </c>
      <c r="F173" s="21">
        <v>6</v>
      </c>
      <c r="G173" s="21">
        <v>80.709999999999994</v>
      </c>
      <c r="H173" s="19">
        <v>45152</v>
      </c>
      <c r="I173" s="19">
        <v>45152</v>
      </c>
      <c r="J173" s="21">
        <v>2</v>
      </c>
      <c r="K173" s="11">
        <f t="shared" si="19"/>
        <v>50.844000000000001</v>
      </c>
      <c r="L173" s="109">
        <f t="shared" si="20"/>
        <v>12</v>
      </c>
      <c r="M173" s="10">
        <f t="shared" si="20"/>
        <v>233.24200000000002</v>
      </c>
      <c r="N173" s="57"/>
      <c r="O173" s="18"/>
    </row>
    <row r="174" spans="1:15" s="47" customFormat="1" ht="21.9" customHeight="1" x14ac:dyDescent="0.3">
      <c r="A174" s="52" t="s">
        <v>366</v>
      </c>
      <c r="B174" s="43" t="s">
        <v>277</v>
      </c>
      <c r="C174" s="22" t="s">
        <v>27</v>
      </c>
      <c r="D174" s="53">
        <v>5</v>
      </c>
      <c r="E174" s="42">
        <v>165.20000000000002</v>
      </c>
      <c r="F174" s="21">
        <v>6</v>
      </c>
      <c r="G174" s="21">
        <v>80.709999999999994</v>
      </c>
      <c r="H174" s="19">
        <v>45152</v>
      </c>
      <c r="I174" s="19">
        <v>45152</v>
      </c>
      <c r="J174" s="21">
        <v>0</v>
      </c>
      <c r="K174" s="11">
        <f t="shared" si="19"/>
        <v>0</v>
      </c>
      <c r="L174" s="109">
        <f t="shared" si="20"/>
        <v>11</v>
      </c>
      <c r="M174" s="10">
        <f t="shared" si="20"/>
        <v>245.91000000000003</v>
      </c>
      <c r="N174" s="57"/>
      <c r="O174" s="18"/>
    </row>
    <row r="175" spans="1:15" s="47" customFormat="1" ht="21.9" customHeight="1" x14ac:dyDescent="0.3">
      <c r="A175" s="52" t="s">
        <v>367</v>
      </c>
      <c r="B175" s="43" t="s">
        <v>184</v>
      </c>
      <c r="C175" s="22" t="s">
        <v>27</v>
      </c>
      <c r="D175" s="53">
        <v>6</v>
      </c>
      <c r="E175" s="42">
        <v>1380.6000000000001</v>
      </c>
      <c r="F175" s="21">
        <v>3</v>
      </c>
      <c r="G175" s="21">
        <v>509.41</v>
      </c>
      <c r="H175" s="19">
        <v>45152</v>
      </c>
      <c r="I175" s="19">
        <v>45152</v>
      </c>
      <c r="J175" s="21">
        <v>1</v>
      </c>
      <c r="K175" s="11">
        <f t="shared" si="19"/>
        <v>230.10000000000002</v>
      </c>
      <c r="L175" s="109">
        <f t="shared" si="20"/>
        <v>8</v>
      </c>
      <c r="M175" s="10">
        <f t="shared" si="20"/>
        <v>1659.9100000000003</v>
      </c>
      <c r="N175" s="57"/>
      <c r="O175" s="18"/>
    </row>
    <row r="176" spans="1:15" s="47" customFormat="1" ht="21.9" customHeight="1" x14ac:dyDescent="0.3">
      <c r="A176" s="52" t="s">
        <v>368</v>
      </c>
      <c r="B176" s="43" t="s">
        <v>266</v>
      </c>
      <c r="C176" s="22" t="s">
        <v>129</v>
      </c>
      <c r="D176" s="53">
        <v>3</v>
      </c>
      <c r="E176" s="42">
        <v>453.6</v>
      </c>
      <c r="F176" s="21">
        <v>6</v>
      </c>
      <c r="G176" s="21">
        <v>234.35</v>
      </c>
      <c r="H176" s="19">
        <v>45152</v>
      </c>
      <c r="I176" s="19">
        <v>45152</v>
      </c>
      <c r="J176" s="21">
        <v>1</v>
      </c>
      <c r="K176" s="11">
        <f t="shared" si="19"/>
        <v>151.20000000000002</v>
      </c>
      <c r="L176" s="109">
        <f t="shared" si="20"/>
        <v>8</v>
      </c>
      <c r="M176" s="10">
        <f t="shared" si="20"/>
        <v>536.75</v>
      </c>
      <c r="N176" s="57"/>
      <c r="O176" s="18"/>
    </row>
    <row r="177" spans="1:15" s="47" customFormat="1" ht="21.9" customHeight="1" x14ac:dyDescent="0.3">
      <c r="A177" s="52" t="s">
        <v>321</v>
      </c>
      <c r="B177" s="43" t="s">
        <v>186</v>
      </c>
      <c r="C177" s="22" t="s">
        <v>27</v>
      </c>
      <c r="D177" s="53">
        <v>6</v>
      </c>
      <c r="E177" s="42">
        <v>212.4</v>
      </c>
      <c r="F177" s="21">
        <v>6</v>
      </c>
      <c r="G177" s="21">
        <v>145.13999999999999</v>
      </c>
      <c r="H177" s="19">
        <v>45092</v>
      </c>
      <c r="I177" s="19">
        <v>45092</v>
      </c>
      <c r="J177" s="21">
        <v>1</v>
      </c>
      <c r="K177" s="11">
        <f>+E177/D177*J177</f>
        <v>35.4</v>
      </c>
      <c r="L177" s="109">
        <f t="shared" si="20"/>
        <v>11</v>
      </c>
      <c r="M177" s="10">
        <f t="shared" si="20"/>
        <v>322.14</v>
      </c>
      <c r="N177" s="57"/>
      <c r="O177" s="18"/>
    </row>
    <row r="178" spans="1:15" s="47" customFormat="1" ht="21.9" customHeight="1" x14ac:dyDescent="0.3">
      <c r="A178" s="52" t="s">
        <v>369</v>
      </c>
      <c r="B178" s="43" t="s">
        <v>288</v>
      </c>
      <c r="C178" s="22" t="s">
        <v>22</v>
      </c>
      <c r="D178" s="53">
        <v>7</v>
      </c>
      <c r="E178" s="42">
        <v>506.87</v>
      </c>
      <c r="F178" s="21">
        <v>0</v>
      </c>
      <c r="G178" s="21">
        <v>0</v>
      </c>
      <c r="H178" s="19">
        <v>45152</v>
      </c>
      <c r="I178" s="19">
        <v>45152</v>
      </c>
      <c r="J178" s="21">
        <v>0</v>
      </c>
      <c r="K178" s="11">
        <f t="shared" ref="K178:K182" si="21">+E178/D178*J178</f>
        <v>0</v>
      </c>
      <c r="L178" s="109">
        <f t="shared" si="20"/>
        <v>7</v>
      </c>
      <c r="M178" s="10">
        <f t="shared" si="20"/>
        <v>506.87</v>
      </c>
      <c r="N178" s="57"/>
      <c r="O178" s="18"/>
    </row>
    <row r="179" spans="1:15" s="47" customFormat="1" ht="21.9" customHeight="1" x14ac:dyDescent="0.3">
      <c r="A179" s="52" t="s">
        <v>370</v>
      </c>
      <c r="B179" s="43" t="s">
        <v>283</v>
      </c>
      <c r="C179" s="22" t="s">
        <v>27</v>
      </c>
      <c r="D179" s="53">
        <v>5</v>
      </c>
      <c r="E179" s="42">
        <v>2144.06</v>
      </c>
      <c r="F179" s="21">
        <v>0</v>
      </c>
      <c r="G179" s="21">
        <v>0</v>
      </c>
      <c r="H179" s="19">
        <v>45152</v>
      </c>
      <c r="I179" s="19">
        <v>45152</v>
      </c>
      <c r="J179" s="21">
        <v>1</v>
      </c>
      <c r="K179" s="11">
        <f t="shared" si="21"/>
        <v>428.81200000000001</v>
      </c>
      <c r="L179" s="109">
        <f t="shared" si="20"/>
        <v>4</v>
      </c>
      <c r="M179" s="10">
        <f t="shared" si="20"/>
        <v>1715.248</v>
      </c>
      <c r="N179" s="57"/>
      <c r="O179" s="18"/>
    </row>
    <row r="180" spans="1:15" s="47" customFormat="1" ht="21.9" customHeight="1" x14ac:dyDescent="0.3">
      <c r="A180" s="52" t="s">
        <v>322</v>
      </c>
      <c r="B180" s="43" t="s">
        <v>188</v>
      </c>
      <c r="C180" s="22" t="s">
        <v>27</v>
      </c>
      <c r="D180" s="53">
        <v>0</v>
      </c>
      <c r="E180" s="42">
        <v>0</v>
      </c>
      <c r="F180" s="21">
        <v>0</v>
      </c>
      <c r="G180" s="21">
        <v>0</v>
      </c>
      <c r="H180" s="19">
        <v>45092</v>
      </c>
      <c r="I180" s="19">
        <v>45092</v>
      </c>
      <c r="J180" s="21">
        <v>0</v>
      </c>
      <c r="K180" s="11">
        <v>0</v>
      </c>
      <c r="L180" s="109">
        <f t="shared" si="20"/>
        <v>0</v>
      </c>
      <c r="M180" s="10">
        <f t="shared" si="20"/>
        <v>0</v>
      </c>
      <c r="N180" s="57"/>
      <c r="O180" s="18"/>
    </row>
    <row r="181" spans="1:15" s="47" customFormat="1" ht="21.9" customHeight="1" x14ac:dyDescent="0.3">
      <c r="A181" s="52" t="s">
        <v>323</v>
      </c>
      <c r="B181" s="43" t="s">
        <v>219</v>
      </c>
      <c r="C181" s="22" t="s">
        <v>27</v>
      </c>
      <c r="D181" s="53">
        <v>1</v>
      </c>
      <c r="E181" s="42">
        <v>6491.03</v>
      </c>
      <c r="F181" s="21">
        <v>0</v>
      </c>
      <c r="G181" s="21">
        <v>0</v>
      </c>
      <c r="H181" s="19">
        <v>45092</v>
      </c>
      <c r="I181" s="19">
        <v>45092</v>
      </c>
      <c r="J181" s="21">
        <v>0</v>
      </c>
      <c r="K181" s="11">
        <v>0</v>
      </c>
      <c r="L181" s="109">
        <f t="shared" si="20"/>
        <v>1</v>
      </c>
      <c r="M181" s="10">
        <f t="shared" si="20"/>
        <v>6491.03</v>
      </c>
      <c r="N181" s="57"/>
      <c r="O181" s="18"/>
    </row>
    <row r="182" spans="1:15" s="47" customFormat="1" ht="21.9" customHeight="1" x14ac:dyDescent="0.3">
      <c r="A182" s="52" t="s">
        <v>324</v>
      </c>
      <c r="B182" s="43" t="s">
        <v>220</v>
      </c>
      <c r="C182" s="22" t="s">
        <v>27</v>
      </c>
      <c r="D182" s="53">
        <v>1</v>
      </c>
      <c r="E182" s="42">
        <v>6491.0299999999988</v>
      </c>
      <c r="F182" s="21">
        <v>0</v>
      </c>
      <c r="G182" s="21">
        <v>0</v>
      </c>
      <c r="H182" s="19">
        <v>45092</v>
      </c>
      <c r="I182" s="19">
        <v>45092</v>
      </c>
      <c r="J182" s="21">
        <v>0</v>
      </c>
      <c r="K182" s="11">
        <f t="shared" si="21"/>
        <v>0</v>
      </c>
      <c r="L182" s="109">
        <f t="shared" si="20"/>
        <v>1</v>
      </c>
      <c r="M182" s="10">
        <f t="shared" si="20"/>
        <v>6491.0299999999988</v>
      </c>
      <c r="N182" s="57"/>
      <c r="O182" s="18"/>
    </row>
    <row r="183" spans="1:15" s="47" customFormat="1" ht="21.9" customHeight="1" x14ac:dyDescent="0.3">
      <c r="A183" s="52" t="s">
        <v>371</v>
      </c>
      <c r="B183" s="43" t="s">
        <v>279</v>
      </c>
      <c r="C183" s="22" t="s">
        <v>27</v>
      </c>
      <c r="D183" s="53">
        <v>0</v>
      </c>
      <c r="E183" s="42">
        <v>0</v>
      </c>
      <c r="F183" s="21">
        <v>12</v>
      </c>
      <c r="G183" s="21">
        <v>800.04</v>
      </c>
      <c r="H183" s="19">
        <v>45152</v>
      </c>
      <c r="I183" s="19">
        <v>45152</v>
      </c>
      <c r="J183" s="21">
        <v>0</v>
      </c>
      <c r="K183" s="11">
        <v>0</v>
      </c>
      <c r="L183" s="109">
        <f t="shared" si="20"/>
        <v>12</v>
      </c>
      <c r="M183" s="10">
        <f t="shared" si="20"/>
        <v>800.04</v>
      </c>
      <c r="N183" s="57"/>
      <c r="O183" s="18"/>
    </row>
    <row r="184" spans="1:15" s="47" customFormat="1" ht="21.9" customHeight="1" x14ac:dyDescent="0.3">
      <c r="A184" s="52" t="s">
        <v>372</v>
      </c>
      <c r="B184" s="43" t="s">
        <v>280</v>
      </c>
      <c r="C184" s="22" t="s">
        <v>27</v>
      </c>
      <c r="D184" s="53">
        <v>0</v>
      </c>
      <c r="E184" s="42">
        <v>0</v>
      </c>
      <c r="F184" s="21">
        <v>0</v>
      </c>
      <c r="G184" s="21">
        <v>0</v>
      </c>
      <c r="H184" s="19">
        <v>45152</v>
      </c>
      <c r="I184" s="19">
        <v>45152</v>
      </c>
      <c r="J184" s="21">
        <v>0</v>
      </c>
      <c r="K184" s="11">
        <v>0</v>
      </c>
      <c r="L184" s="109">
        <f t="shared" si="20"/>
        <v>0</v>
      </c>
      <c r="M184" s="10">
        <f t="shared" si="20"/>
        <v>0</v>
      </c>
      <c r="N184" s="57"/>
      <c r="O184" s="18"/>
    </row>
    <row r="185" spans="1:15" s="47" customFormat="1" ht="21.9" customHeight="1" x14ac:dyDescent="0.3">
      <c r="A185" s="52" t="s">
        <v>373</v>
      </c>
      <c r="B185" s="43" t="s">
        <v>351</v>
      </c>
      <c r="C185" s="22" t="s">
        <v>254</v>
      </c>
      <c r="D185" s="53">
        <v>4</v>
      </c>
      <c r="E185" s="42">
        <v>4460</v>
      </c>
      <c r="F185" s="21"/>
      <c r="G185" s="21"/>
      <c r="H185" s="19">
        <v>45397</v>
      </c>
      <c r="I185" s="19">
        <v>45397</v>
      </c>
      <c r="J185" s="21">
        <v>0</v>
      </c>
      <c r="K185" s="11">
        <f>+E185/D185*J185</f>
        <v>0</v>
      </c>
      <c r="L185" s="109">
        <f t="shared" si="20"/>
        <v>4</v>
      </c>
      <c r="M185" s="10">
        <f t="shared" si="20"/>
        <v>4460</v>
      </c>
      <c r="N185" s="57"/>
      <c r="O185" s="18"/>
    </row>
    <row r="186" spans="1:15" s="47" customFormat="1" ht="21.9" customHeight="1" x14ac:dyDescent="0.3">
      <c r="A186" s="52" t="s">
        <v>325</v>
      </c>
      <c r="B186" s="43" t="s">
        <v>352</v>
      </c>
      <c r="C186" s="22" t="s">
        <v>254</v>
      </c>
      <c r="D186" s="53">
        <v>4</v>
      </c>
      <c r="E186" s="42">
        <v>18408</v>
      </c>
      <c r="F186" s="21"/>
      <c r="G186" s="21"/>
      <c r="H186" s="19">
        <v>45397</v>
      </c>
      <c r="I186" s="19">
        <v>45397</v>
      </c>
      <c r="J186" s="21">
        <v>0</v>
      </c>
      <c r="K186" s="11">
        <f t="shared" ref="K186:K188" si="22">+E186/D186*J186</f>
        <v>0</v>
      </c>
      <c r="L186" s="109">
        <f t="shared" si="20"/>
        <v>4</v>
      </c>
      <c r="M186" s="10">
        <f t="shared" si="20"/>
        <v>18408</v>
      </c>
      <c r="N186" s="57"/>
      <c r="O186" s="18"/>
    </row>
    <row r="187" spans="1:15" s="46" customFormat="1" ht="21.9" customHeight="1" x14ac:dyDescent="0.3">
      <c r="A187" s="52" t="s">
        <v>374</v>
      </c>
      <c r="B187" s="43" t="s">
        <v>191</v>
      </c>
      <c r="C187" s="22" t="s">
        <v>27</v>
      </c>
      <c r="D187" s="53">
        <v>8</v>
      </c>
      <c r="E187" s="42">
        <v>32922</v>
      </c>
      <c r="F187" s="21">
        <v>0</v>
      </c>
      <c r="G187" s="21">
        <v>0</v>
      </c>
      <c r="H187" s="19">
        <v>45092</v>
      </c>
      <c r="I187" s="19">
        <v>45092</v>
      </c>
      <c r="J187" s="21">
        <v>0</v>
      </c>
      <c r="K187" s="11">
        <f t="shared" si="22"/>
        <v>0</v>
      </c>
      <c r="L187" s="109">
        <f t="shared" si="20"/>
        <v>8</v>
      </c>
      <c r="M187" s="10">
        <f t="shared" si="20"/>
        <v>32922</v>
      </c>
      <c r="N187" s="56"/>
      <c r="O187" s="18"/>
    </row>
    <row r="188" spans="1:15" s="46" customFormat="1" ht="21.9" customHeight="1" x14ac:dyDescent="0.3">
      <c r="A188" s="52" t="s">
        <v>375</v>
      </c>
      <c r="B188" s="43" t="s">
        <v>193</v>
      </c>
      <c r="C188" s="22" t="s">
        <v>27</v>
      </c>
      <c r="D188" s="53">
        <v>4</v>
      </c>
      <c r="E188" s="42">
        <v>9440</v>
      </c>
      <c r="F188" s="21">
        <v>0</v>
      </c>
      <c r="G188" s="21">
        <v>0</v>
      </c>
      <c r="H188" s="19">
        <v>45092</v>
      </c>
      <c r="I188" s="19">
        <v>45092</v>
      </c>
      <c r="J188" s="21">
        <f>1+3</f>
        <v>4</v>
      </c>
      <c r="K188" s="11">
        <f t="shared" si="22"/>
        <v>9440</v>
      </c>
      <c r="L188" s="109">
        <f t="shared" si="20"/>
        <v>0</v>
      </c>
      <c r="M188" s="10">
        <f t="shared" si="20"/>
        <v>0</v>
      </c>
      <c r="N188" s="56"/>
      <c r="O188" s="18"/>
    </row>
    <row r="189" spans="1:15" s="46" customFormat="1" ht="21.9" customHeight="1" x14ac:dyDescent="0.3">
      <c r="A189" s="52" t="s">
        <v>376</v>
      </c>
      <c r="B189" s="43" t="s">
        <v>349</v>
      </c>
      <c r="C189" s="22" t="s">
        <v>27</v>
      </c>
      <c r="D189" s="53">
        <v>0</v>
      </c>
      <c r="E189" s="42">
        <v>0</v>
      </c>
      <c r="F189" s="21"/>
      <c r="G189" s="21"/>
      <c r="H189" s="19">
        <v>45397</v>
      </c>
      <c r="I189" s="19">
        <v>45397</v>
      </c>
      <c r="J189" s="21">
        <v>0</v>
      </c>
      <c r="K189" s="11">
        <v>0</v>
      </c>
      <c r="L189" s="109">
        <f t="shared" si="20"/>
        <v>0</v>
      </c>
      <c r="M189" s="10">
        <f t="shared" si="20"/>
        <v>0</v>
      </c>
      <c r="N189" s="56"/>
      <c r="O189" s="18"/>
    </row>
    <row r="190" spans="1:15" s="46" customFormat="1" ht="21.9" customHeight="1" x14ac:dyDescent="0.3">
      <c r="A190" s="52" t="s">
        <v>377</v>
      </c>
      <c r="B190" s="43" t="s">
        <v>350</v>
      </c>
      <c r="C190" s="22" t="s">
        <v>27</v>
      </c>
      <c r="D190" s="53">
        <v>0</v>
      </c>
      <c r="E190" s="42">
        <v>0</v>
      </c>
      <c r="F190" s="21"/>
      <c r="G190" s="21"/>
      <c r="H190" s="19">
        <v>45397</v>
      </c>
      <c r="I190" s="19">
        <v>45397</v>
      </c>
      <c r="J190" s="21">
        <v>0</v>
      </c>
      <c r="K190" s="11">
        <v>0</v>
      </c>
      <c r="L190" s="109">
        <f t="shared" si="20"/>
        <v>0</v>
      </c>
      <c r="M190" s="10">
        <f t="shared" si="20"/>
        <v>0</v>
      </c>
      <c r="N190" s="56"/>
      <c r="O190" s="18"/>
    </row>
    <row r="191" spans="1:15" s="46" customFormat="1" ht="21.9" customHeight="1" x14ac:dyDescent="0.3">
      <c r="A191" s="52" t="s">
        <v>378</v>
      </c>
      <c r="B191" s="43" t="s">
        <v>354</v>
      </c>
      <c r="C191" s="22" t="s">
        <v>27</v>
      </c>
      <c r="D191" s="54">
        <v>0</v>
      </c>
      <c r="E191" s="42">
        <v>0</v>
      </c>
      <c r="F191" s="21">
        <v>0</v>
      </c>
      <c r="G191" s="21">
        <v>0</v>
      </c>
      <c r="H191" s="19">
        <v>45397</v>
      </c>
      <c r="I191" s="19">
        <v>45397</v>
      </c>
      <c r="J191" s="21">
        <v>0</v>
      </c>
      <c r="K191" s="11">
        <v>0</v>
      </c>
      <c r="L191" s="109">
        <f t="shared" si="20"/>
        <v>0</v>
      </c>
      <c r="M191" s="10">
        <f t="shared" si="20"/>
        <v>0</v>
      </c>
      <c r="N191" s="56"/>
      <c r="O191" s="18"/>
    </row>
    <row r="192" spans="1:15" s="46" customFormat="1" ht="21.9" customHeight="1" x14ac:dyDescent="0.3">
      <c r="A192" s="52" t="s">
        <v>379</v>
      </c>
      <c r="B192" s="43" t="s">
        <v>197</v>
      </c>
      <c r="C192" s="22" t="s">
        <v>27</v>
      </c>
      <c r="D192" s="54">
        <v>0</v>
      </c>
      <c r="E192" s="42">
        <v>0</v>
      </c>
      <c r="F192" s="21">
        <v>0</v>
      </c>
      <c r="G192" s="21">
        <v>0</v>
      </c>
      <c r="H192" s="19">
        <v>45397</v>
      </c>
      <c r="I192" s="19">
        <v>45397</v>
      </c>
      <c r="J192" s="21">
        <v>0</v>
      </c>
      <c r="K192" s="11">
        <v>0</v>
      </c>
      <c r="L192" s="109">
        <f t="shared" si="20"/>
        <v>0</v>
      </c>
      <c r="M192" s="10">
        <f t="shared" si="20"/>
        <v>0</v>
      </c>
      <c r="N192" s="56"/>
    </row>
    <row r="193" spans="1:15" s="18" customFormat="1" ht="21.9" customHeight="1" x14ac:dyDescent="0.3">
      <c r="A193" s="23" t="s">
        <v>29</v>
      </c>
      <c r="B193" s="24"/>
      <c r="C193" s="24"/>
      <c r="D193" s="24">
        <v>0</v>
      </c>
      <c r="E193" s="25"/>
      <c r="F193" s="24"/>
      <c r="G193" s="24"/>
      <c r="H193" s="24"/>
      <c r="I193" s="24"/>
      <c r="J193" s="110"/>
      <c r="K193" s="111">
        <v>0</v>
      </c>
      <c r="L193" s="112">
        <f t="shared" si="20"/>
        <v>0</v>
      </c>
      <c r="M193" s="147">
        <f>SUM(M93:M192)</f>
        <v>244291.67064369211</v>
      </c>
      <c r="N193" s="101"/>
      <c r="O193" s="71"/>
    </row>
    <row r="194" spans="1:15" s="18" customFormat="1" ht="21.9" customHeight="1" x14ac:dyDescent="0.3">
      <c r="A194" s="58"/>
      <c r="B194" s="59"/>
      <c r="C194" s="59"/>
      <c r="D194" s="59"/>
      <c r="E194" s="60"/>
      <c r="F194" s="59"/>
      <c r="G194" s="90"/>
      <c r="H194" s="59"/>
      <c r="I194" s="59"/>
      <c r="J194" s="59"/>
      <c r="K194" s="11"/>
      <c r="L194" s="59"/>
      <c r="M194" s="61"/>
      <c r="N194" s="62"/>
    </row>
    <row r="195" spans="1:15" s="18" customFormat="1" ht="21.9" customHeight="1" x14ac:dyDescent="0.3">
      <c r="A195" s="152" t="s">
        <v>198</v>
      </c>
      <c r="B195" s="153"/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4"/>
    </row>
    <row r="196" spans="1:15" s="18" customFormat="1" ht="21.9" customHeight="1" x14ac:dyDescent="0.3">
      <c r="A196" s="63"/>
      <c r="B196" s="20"/>
      <c r="C196" s="21">
        <v>0</v>
      </c>
      <c r="D196" s="21">
        <v>0</v>
      </c>
      <c r="E196" s="21">
        <v>0</v>
      </c>
      <c r="F196" s="21"/>
      <c r="G196" s="21"/>
      <c r="H196" s="19"/>
      <c r="I196" s="19"/>
      <c r="J196" s="21"/>
      <c r="K196" s="21"/>
      <c r="L196" s="21">
        <v>0</v>
      </c>
      <c r="M196" s="21">
        <v>0</v>
      </c>
      <c r="N196" s="14" t="s">
        <v>17</v>
      </c>
    </row>
    <row r="197" spans="1:15" s="18" customFormat="1" ht="21.9" customHeight="1" x14ac:dyDescent="0.3">
      <c r="A197" s="155" t="s">
        <v>29</v>
      </c>
      <c r="B197" s="156"/>
      <c r="C197" s="156"/>
      <c r="D197" s="156"/>
      <c r="E197" s="156"/>
      <c r="F197" s="156"/>
      <c r="G197" s="156"/>
      <c r="H197" s="156"/>
      <c r="I197" s="156"/>
      <c r="J197" s="156"/>
      <c r="K197" s="156"/>
      <c r="L197" s="156"/>
      <c r="M197" s="64">
        <f>SUM(M196:M196)</f>
        <v>0</v>
      </c>
      <c r="N197" s="16"/>
    </row>
    <row r="198" spans="1:15" s="18" customFormat="1" ht="21.9" customHeight="1" x14ac:dyDescent="0.3"/>
    <row r="199" spans="1:15" x14ac:dyDescent="0.3">
      <c r="A199" s="157"/>
      <c r="B199" s="158"/>
      <c r="C199" s="158"/>
      <c r="D199" s="158"/>
      <c r="E199" s="158"/>
      <c r="F199" s="158"/>
      <c r="G199" s="158"/>
      <c r="H199" s="158"/>
      <c r="I199" s="158"/>
      <c r="J199" s="158"/>
      <c r="K199" s="158"/>
      <c r="L199" s="158"/>
      <c r="M199" s="158"/>
      <c r="N199" s="65"/>
    </row>
    <row r="200" spans="1:15" s="18" customFormat="1" ht="21.9" customHeight="1" thickBot="1" x14ac:dyDescent="0.35">
      <c r="A200" s="66" t="s">
        <v>199</v>
      </c>
      <c r="B200" s="67"/>
      <c r="C200" s="67"/>
      <c r="D200" s="67"/>
      <c r="E200" s="68"/>
      <c r="F200" s="67"/>
      <c r="G200" s="67"/>
      <c r="H200" s="67"/>
      <c r="I200" s="67"/>
      <c r="J200" s="69"/>
      <c r="K200" s="69"/>
      <c r="L200" s="69"/>
      <c r="M200" s="107">
        <f>+M193+M90+M33+M20:M20</f>
        <v>807404.25909734832</v>
      </c>
      <c r="N200" s="70"/>
    </row>
    <row r="201" spans="1:15" s="18" customFormat="1" ht="21.9" customHeight="1" x14ac:dyDescent="0.3">
      <c r="M201" s="71"/>
      <c r="N201" s="72"/>
    </row>
    <row r="202" spans="1:15" s="18" customFormat="1" ht="21.9" hidden="1" customHeight="1" x14ac:dyDescent="0.3">
      <c r="A202" s="45" t="s">
        <v>200</v>
      </c>
      <c r="B202" s="45"/>
      <c r="C202" s="45"/>
      <c r="D202" s="45"/>
      <c r="E202" s="45"/>
      <c r="F202" s="45"/>
      <c r="G202" s="45"/>
      <c r="H202" s="45"/>
      <c r="I202" s="73"/>
      <c r="M202" s="71"/>
    </row>
    <row r="203" spans="1:15" s="18" customFormat="1" ht="21.9" hidden="1" customHeight="1" thickBot="1" x14ac:dyDescent="0.3">
      <c r="M203" s="71"/>
    </row>
    <row r="204" spans="1:15" s="18" customFormat="1" ht="42" hidden="1" customHeight="1" x14ac:dyDescent="0.3">
      <c r="A204" s="74" t="s">
        <v>201</v>
      </c>
      <c r="B204" s="75"/>
      <c r="C204" s="75"/>
      <c r="D204" s="75"/>
      <c r="E204" s="75"/>
      <c r="F204" s="75"/>
      <c r="G204" s="75"/>
      <c r="H204" s="75"/>
      <c r="I204" s="76" t="s">
        <v>202</v>
      </c>
      <c r="J204" s="77"/>
      <c r="K204" s="78"/>
      <c r="L204" s="78"/>
      <c r="M204" s="79"/>
    </row>
    <row r="205" spans="1:15" s="18" customFormat="1" ht="21.9" hidden="1" customHeight="1" x14ac:dyDescent="0.3">
      <c r="A205" s="80" t="s">
        <v>17</v>
      </c>
      <c r="B205" s="81"/>
      <c r="C205" s="81"/>
      <c r="D205" s="81"/>
      <c r="E205" s="81"/>
      <c r="F205" s="81"/>
      <c r="G205" s="81"/>
      <c r="H205" s="81"/>
      <c r="I205" s="8" t="s">
        <v>35</v>
      </c>
      <c r="J205" s="40"/>
      <c r="K205" s="82"/>
      <c r="L205" s="82"/>
      <c r="M205" s="83"/>
    </row>
    <row r="206" spans="1:15" s="18" customFormat="1" ht="21.9" hidden="1" customHeight="1" x14ac:dyDescent="0.3">
      <c r="A206" s="80" t="s">
        <v>28</v>
      </c>
      <c r="B206" s="81"/>
      <c r="C206" s="81"/>
      <c r="D206" s="81"/>
      <c r="E206" s="81"/>
      <c r="F206" s="81"/>
      <c r="G206" s="81"/>
      <c r="H206" s="81"/>
      <c r="I206" s="8" t="s">
        <v>38</v>
      </c>
      <c r="J206" s="40"/>
      <c r="K206" s="82"/>
      <c r="L206" s="82"/>
      <c r="M206" s="83"/>
    </row>
    <row r="207" spans="1:15" s="18" customFormat="1" ht="21.9" hidden="1" customHeight="1" x14ac:dyDescent="0.3">
      <c r="A207" s="84" t="s">
        <v>42</v>
      </c>
      <c r="B207" s="85"/>
      <c r="C207" s="85"/>
      <c r="D207" s="85"/>
      <c r="E207" s="85"/>
      <c r="F207" s="85"/>
      <c r="G207" s="85"/>
      <c r="H207" s="85"/>
      <c r="I207" s="8" t="s">
        <v>203</v>
      </c>
      <c r="J207" s="40"/>
      <c r="K207" s="82"/>
      <c r="L207" s="82"/>
      <c r="M207" s="83"/>
    </row>
    <row r="208" spans="1:15" s="18" customFormat="1" ht="21.9" hidden="1" customHeight="1" x14ac:dyDescent="0.3">
      <c r="A208" s="84" t="s">
        <v>32</v>
      </c>
      <c r="B208" s="85"/>
      <c r="C208" s="85"/>
      <c r="D208" s="85"/>
      <c r="E208" s="85"/>
      <c r="F208" s="85"/>
      <c r="G208" s="85"/>
      <c r="H208" s="85"/>
      <c r="I208" s="8" t="s">
        <v>204</v>
      </c>
      <c r="J208" s="40"/>
      <c r="K208" s="82"/>
      <c r="L208" s="82"/>
      <c r="M208" s="83"/>
    </row>
    <row r="209" spans="1:13" s="18" customFormat="1" ht="21.9" hidden="1" customHeight="1" thickBot="1" x14ac:dyDescent="0.35">
      <c r="A209" s="159" t="s">
        <v>199</v>
      </c>
      <c r="B209" s="160"/>
      <c r="C209" s="160"/>
      <c r="D209" s="160"/>
      <c r="E209" s="160"/>
      <c r="F209" s="160"/>
      <c r="G209" s="160"/>
      <c r="H209" s="160"/>
      <c r="I209" s="161"/>
      <c r="J209" s="86"/>
      <c r="K209" s="87"/>
      <c r="L209" s="87"/>
      <c r="M209" s="88"/>
    </row>
    <row r="210" spans="1:13" ht="21.9" customHeight="1" x14ac:dyDescent="0.3">
      <c r="M210" s="89"/>
    </row>
    <row r="215" spans="1:13" ht="31.2" x14ac:dyDescent="0.6">
      <c r="A215" s="149" t="s">
        <v>232</v>
      </c>
      <c r="B215" s="149"/>
      <c r="C215" s="92"/>
      <c r="D215" s="93"/>
      <c r="E215" s="126" t="s">
        <v>383</v>
      </c>
      <c r="F215" s="93"/>
      <c r="G215" s="93"/>
      <c r="H215" s="93"/>
      <c r="I215" s="149" t="s">
        <v>205</v>
      </c>
      <c r="J215" s="149"/>
      <c r="K215" s="149"/>
      <c r="L215" s="149"/>
    </row>
    <row r="216" spans="1:13" ht="31.2" x14ac:dyDescent="0.6">
      <c r="A216" s="148" t="s">
        <v>206</v>
      </c>
      <c r="B216" s="148"/>
      <c r="C216" s="94"/>
      <c r="D216" s="93"/>
      <c r="E216" s="125" t="s">
        <v>384</v>
      </c>
      <c r="F216" s="93"/>
      <c r="G216" s="93"/>
      <c r="H216" s="93"/>
      <c r="I216" s="148" t="s">
        <v>207</v>
      </c>
      <c r="J216" s="148"/>
      <c r="K216" s="148"/>
      <c r="L216" s="148"/>
    </row>
    <row r="217" spans="1:13" ht="31.2" x14ac:dyDescent="0.6">
      <c r="A217" s="149" t="s">
        <v>208</v>
      </c>
      <c r="B217" s="149"/>
      <c r="C217" s="92"/>
      <c r="D217" s="93"/>
      <c r="E217" s="126" t="s">
        <v>209</v>
      </c>
      <c r="F217" s="93"/>
      <c r="G217" s="93"/>
      <c r="H217" s="93"/>
      <c r="I217" s="126"/>
      <c r="J217" s="149" t="s">
        <v>210</v>
      </c>
      <c r="K217" s="149"/>
      <c r="L217" s="93"/>
    </row>
    <row r="230" spans="2:11" ht="23.4" x14ac:dyDescent="0.45">
      <c r="I230" s="116" t="s">
        <v>356</v>
      </c>
    </row>
    <row r="231" spans="2:11" ht="23.4" x14ac:dyDescent="0.45">
      <c r="G231" s="114" t="s">
        <v>355</v>
      </c>
      <c r="I231" s="116">
        <v>52545</v>
      </c>
    </row>
    <row r="232" spans="2:11" ht="23.4" x14ac:dyDescent="0.45">
      <c r="B232" s="113"/>
      <c r="G232" s="114">
        <v>61867.5</v>
      </c>
      <c r="I232" s="116">
        <v>9458.1</v>
      </c>
      <c r="K232" s="108"/>
    </row>
    <row r="233" spans="2:11" ht="23.4" x14ac:dyDescent="0.45">
      <c r="B233" s="113"/>
      <c r="D233" s="1">
        <v>66000</v>
      </c>
      <c r="G233" s="114">
        <f>+G232*0.18</f>
        <v>11136.15</v>
      </c>
      <c r="I233" s="118">
        <f>+I231+I232</f>
        <v>62003.1</v>
      </c>
      <c r="K233" s="108"/>
    </row>
    <row r="234" spans="2:11" ht="23.4" x14ac:dyDescent="0.45">
      <c r="D234" s="1">
        <f>+D233+B235</f>
        <v>77880</v>
      </c>
      <c r="G234" s="119">
        <f>+G232+G233</f>
        <v>73003.649999999994</v>
      </c>
      <c r="I234" s="117"/>
      <c r="K234" s="108"/>
    </row>
    <row r="235" spans="2:11" ht="21" x14ac:dyDescent="0.4">
      <c r="B235" s="124">
        <v>11880</v>
      </c>
      <c r="C235" s="1">
        <f>+B235/6</f>
        <v>1980</v>
      </c>
      <c r="G235" s="114"/>
      <c r="I235" s="108"/>
      <c r="K235" s="108"/>
    </row>
    <row r="236" spans="2:11" x14ac:dyDescent="0.3">
      <c r="B236" s="1">
        <v>11000</v>
      </c>
      <c r="I236" s="108"/>
      <c r="K236" s="108"/>
    </row>
    <row r="237" spans="2:11" x14ac:dyDescent="0.3">
      <c r="B237" s="108">
        <f>+B236+C235</f>
        <v>12980</v>
      </c>
      <c r="I237" s="108"/>
      <c r="K237" s="108"/>
    </row>
    <row r="238" spans="2:11" x14ac:dyDescent="0.3">
      <c r="B238" s="108"/>
      <c r="D238" s="1">
        <f>+B237*6</f>
        <v>77880</v>
      </c>
      <c r="I238" s="108"/>
      <c r="K238" s="108"/>
    </row>
    <row r="239" spans="2:11" x14ac:dyDescent="0.3">
      <c r="B239" s="108"/>
      <c r="F239" s="108"/>
      <c r="G239" s="108"/>
      <c r="I239" s="113"/>
      <c r="K239" s="113"/>
    </row>
    <row r="240" spans="2:11" x14ac:dyDescent="0.3">
      <c r="B240" s="108"/>
      <c r="F240" s="108"/>
      <c r="G240" s="108"/>
    </row>
    <row r="241" spans="2:11" x14ac:dyDescent="0.3">
      <c r="B241" s="108"/>
      <c r="F241" s="108"/>
      <c r="G241" s="108"/>
    </row>
    <row r="242" spans="2:11" ht="23.4" x14ac:dyDescent="0.45">
      <c r="B242" s="113"/>
      <c r="F242" s="108"/>
      <c r="G242" s="108"/>
      <c r="I242" s="116" t="s">
        <v>357</v>
      </c>
    </row>
    <row r="243" spans="2:11" ht="25.8" x14ac:dyDescent="0.5">
      <c r="F243" s="121" t="s">
        <v>358</v>
      </c>
      <c r="G243" s="108"/>
      <c r="I243" s="117">
        <v>50580</v>
      </c>
      <c r="K243" s="106"/>
    </row>
    <row r="244" spans="2:11" ht="23.4" x14ac:dyDescent="0.45">
      <c r="B244" s="1">
        <v>44544.6</v>
      </c>
      <c r="D244" s="1">
        <v>247470</v>
      </c>
      <c r="F244" s="115">
        <v>11000</v>
      </c>
      <c r="G244" s="108"/>
      <c r="I244" s="117">
        <v>9153</v>
      </c>
    </row>
    <row r="245" spans="2:11" ht="23.4" x14ac:dyDescent="0.45">
      <c r="B245" s="1">
        <v>9458.1</v>
      </c>
      <c r="D245" s="1">
        <v>52545</v>
      </c>
      <c r="F245" s="115">
        <f>+F244*0.18</f>
        <v>1980</v>
      </c>
      <c r="G245" s="108"/>
      <c r="I245" s="118">
        <f>+I243+I244</f>
        <v>59733</v>
      </c>
    </row>
    <row r="246" spans="2:11" ht="21" x14ac:dyDescent="0.4">
      <c r="B246" s="1">
        <v>9153</v>
      </c>
      <c r="D246" s="1">
        <v>50850</v>
      </c>
      <c r="F246" s="120">
        <f>+F244+F245</f>
        <v>12980</v>
      </c>
    </row>
    <row r="247" spans="2:11" x14ac:dyDescent="0.3">
      <c r="B247" s="113">
        <v>994.32</v>
      </c>
      <c r="D247" s="1">
        <v>5524</v>
      </c>
    </row>
    <row r="248" spans="2:11" x14ac:dyDescent="0.3">
      <c r="B248" s="1">
        <v>11880</v>
      </c>
      <c r="D248" s="1">
        <v>66000</v>
      </c>
    </row>
    <row r="249" spans="2:11" ht="25.8" x14ac:dyDescent="0.5">
      <c r="B249" s="1">
        <v>411.7</v>
      </c>
      <c r="D249" s="1">
        <v>2287.1999999999998</v>
      </c>
      <c r="I249" s="123" t="s">
        <v>359</v>
      </c>
    </row>
    <row r="250" spans="2:11" ht="25.8" x14ac:dyDescent="0.5">
      <c r="B250" s="1">
        <f>SUM(B244:B249)</f>
        <v>76441.719999999987</v>
      </c>
      <c r="D250" s="1">
        <f>SUM(D244:D249)</f>
        <v>424676.2</v>
      </c>
      <c r="I250" s="122">
        <v>1143.5999999999999</v>
      </c>
    </row>
    <row r="251" spans="2:11" ht="25.8" x14ac:dyDescent="0.5">
      <c r="I251" s="122">
        <f>+I250*0.18</f>
        <v>205.84799999999998</v>
      </c>
    </row>
    <row r="252" spans="2:11" ht="25.8" x14ac:dyDescent="0.5">
      <c r="I252" s="123">
        <f>+I250+I251</f>
        <v>1349.4479999999999</v>
      </c>
    </row>
    <row r="256" spans="2:11" x14ac:dyDescent="0.3">
      <c r="C256" s="1">
        <f>+D250+B250</f>
        <v>501117.92</v>
      </c>
    </row>
  </sheetData>
  <mergeCells count="23">
    <mergeCell ref="A90:L90"/>
    <mergeCell ref="A4:N4"/>
    <mergeCell ref="A5:N5"/>
    <mergeCell ref="A6:N6"/>
    <mergeCell ref="A10:N10"/>
    <mergeCell ref="A20:L20"/>
    <mergeCell ref="A22:N22"/>
    <mergeCell ref="A24:L24"/>
    <mergeCell ref="A27:N27"/>
    <mergeCell ref="A30:N30"/>
    <mergeCell ref="A33:L33"/>
    <mergeCell ref="A35:N35"/>
    <mergeCell ref="A216:B216"/>
    <mergeCell ref="I216:L216"/>
    <mergeCell ref="A217:B217"/>
    <mergeCell ref="J217:K217"/>
    <mergeCell ref="A92:N92"/>
    <mergeCell ref="A195:N195"/>
    <mergeCell ref="A197:L197"/>
    <mergeCell ref="A199:M199"/>
    <mergeCell ref="A209:I209"/>
    <mergeCell ref="A215:B215"/>
    <mergeCell ref="I215:L215"/>
  </mergeCells>
  <conditionalFormatting sqref="A205:H205">
    <cfRule type="duplicateValues" dxfId="102" priority="47"/>
    <cfRule type="duplicateValues" dxfId="101" priority="46" stopIfTrue="1"/>
    <cfRule type="duplicateValues" dxfId="100" priority="45" stopIfTrue="1"/>
  </conditionalFormatting>
  <conditionalFormatting sqref="A206:H206">
    <cfRule type="duplicateValues" dxfId="99" priority="44"/>
    <cfRule type="duplicateValues" dxfId="98" priority="43" stopIfTrue="1"/>
    <cfRule type="duplicateValues" dxfId="97" priority="42" stopIfTrue="1"/>
  </conditionalFormatting>
  <conditionalFormatting sqref="N11:N16">
    <cfRule type="duplicateValues" dxfId="96" priority="98" stopIfTrue="1"/>
    <cfRule type="duplicateValues" dxfId="95" priority="99" stopIfTrue="1"/>
    <cfRule type="duplicateValues" dxfId="94" priority="100"/>
  </conditionalFormatting>
  <conditionalFormatting sqref="N17:N19">
    <cfRule type="duplicateValues" dxfId="93" priority="102" stopIfTrue="1"/>
    <cfRule type="duplicateValues" dxfId="92" priority="103"/>
    <cfRule type="duplicateValues" dxfId="91" priority="101" stopIfTrue="1"/>
  </conditionalFormatting>
  <conditionalFormatting sqref="N29">
    <cfRule type="duplicateValues" dxfId="90" priority="94"/>
    <cfRule type="duplicateValues" dxfId="89" priority="93" stopIfTrue="1"/>
    <cfRule type="duplicateValues" dxfId="88" priority="92" stopIfTrue="1"/>
  </conditionalFormatting>
  <conditionalFormatting sqref="N31">
    <cfRule type="duplicateValues" dxfId="87" priority="7" stopIfTrue="1"/>
    <cfRule type="duplicateValues" dxfId="86" priority="8" stopIfTrue="1"/>
    <cfRule type="duplicateValues" dxfId="85" priority="9"/>
  </conditionalFormatting>
  <conditionalFormatting sqref="N32">
    <cfRule type="duplicateValues" dxfId="84" priority="4" stopIfTrue="1"/>
    <cfRule type="duplicateValues" dxfId="83" priority="5" stopIfTrue="1"/>
    <cfRule type="duplicateValues" dxfId="82" priority="6"/>
  </conditionalFormatting>
  <conditionalFormatting sqref="N36:N37">
    <cfRule type="duplicateValues" dxfId="81" priority="50"/>
    <cfRule type="duplicateValues" dxfId="80" priority="48" stopIfTrue="1"/>
    <cfRule type="duplicateValues" dxfId="79" priority="49" stopIfTrue="1"/>
  </conditionalFormatting>
  <conditionalFormatting sqref="N38">
    <cfRule type="duplicateValues" dxfId="78" priority="53"/>
    <cfRule type="duplicateValues" dxfId="77" priority="52" stopIfTrue="1"/>
    <cfRule type="duplicateValues" dxfId="76" priority="51" stopIfTrue="1"/>
  </conditionalFormatting>
  <conditionalFormatting sqref="N41:N42">
    <cfRule type="duplicateValues" dxfId="75" priority="85"/>
    <cfRule type="duplicateValues" dxfId="74" priority="84" stopIfTrue="1"/>
    <cfRule type="duplicateValues" dxfId="73" priority="83" stopIfTrue="1"/>
  </conditionalFormatting>
  <conditionalFormatting sqref="N46">
    <cfRule type="duplicateValues" dxfId="72" priority="25" stopIfTrue="1"/>
    <cfRule type="duplicateValues" dxfId="71" priority="24" stopIfTrue="1"/>
    <cfRule type="duplicateValues" dxfId="70" priority="26"/>
  </conditionalFormatting>
  <conditionalFormatting sqref="N47">
    <cfRule type="duplicateValues" dxfId="69" priority="23"/>
    <cfRule type="duplicateValues" dxfId="68" priority="22" stopIfTrue="1"/>
    <cfRule type="duplicateValues" dxfId="67" priority="21" stopIfTrue="1"/>
  </conditionalFormatting>
  <conditionalFormatting sqref="N48">
    <cfRule type="duplicateValues" dxfId="66" priority="80" stopIfTrue="1"/>
    <cfRule type="duplicateValues" dxfId="65" priority="81" stopIfTrue="1"/>
    <cfRule type="duplicateValues" dxfId="64" priority="82"/>
  </conditionalFormatting>
  <conditionalFormatting sqref="N49">
    <cfRule type="duplicateValues" dxfId="63" priority="67" stopIfTrue="1"/>
    <cfRule type="duplicateValues" dxfId="62" priority="66"/>
    <cfRule type="duplicateValues" dxfId="61" priority="68" stopIfTrue="1"/>
  </conditionalFormatting>
  <conditionalFormatting sqref="N50">
    <cfRule type="duplicateValues" dxfId="60" priority="62" stopIfTrue="1"/>
    <cfRule type="duplicateValues" dxfId="59" priority="61" stopIfTrue="1"/>
    <cfRule type="duplicateValues" dxfId="58" priority="60"/>
  </conditionalFormatting>
  <conditionalFormatting sqref="N51">
    <cfRule type="duplicateValues" dxfId="57" priority="86" stopIfTrue="1"/>
    <cfRule type="duplicateValues" dxfId="56" priority="87" stopIfTrue="1"/>
    <cfRule type="duplicateValues" dxfId="55" priority="88"/>
  </conditionalFormatting>
  <conditionalFormatting sqref="N55:N56">
    <cfRule type="duplicateValues" dxfId="54" priority="78" stopIfTrue="1"/>
    <cfRule type="duplicateValues" dxfId="53" priority="79"/>
    <cfRule type="duplicateValues" dxfId="52" priority="77" stopIfTrue="1"/>
  </conditionalFormatting>
  <conditionalFormatting sqref="N57:N58">
    <cfRule type="duplicateValues" dxfId="51" priority="76" stopIfTrue="1"/>
    <cfRule type="duplicateValues" dxfId="50" priority="75" stopIfTrue="1"/>
    <cfRule type="duplicateValues" dxfId="49" priority="74" stopIfTrue="1"/>
    <cfRule type="duplicateValues" dxfId="48" priority="73"/>
  </conditionalFormatting>
  <conditionalFormatting sqref="N62">
    <cfRule type="duplicateValues" dxfId="47" priority="63"/>
    <cfRule type="duplicateValues" dxfId="46" priority="65" stopIfTrue="1"/>
    <cfRule type="duplicateValues" dxfId="45" priority="64" stopIfTrue="1"/>
  </conditionalFormatting>
  <conditionalFormatting sqref="N63">
    <cfRule type="duplicateValues" dxfId="44" priority="38" stopIfTrue="1"/>
    <cfRule type="duplicateValues" dxfId="43" priority="37" stopIfTrue="1"/>
    <cfRule type="duplicateValues" dxfId="42" priority="36"/>
  </conditionalFormatting>
  <conditionalFormatting sqref="N64">
    <cfRule type="duplicateValues" dxfId="41" priority="54"/>
    <cfRule type="duplicateValues" dxfId="40" priority="55" stopIfTrue="1"/>
    <cfRule type="duplicateValues" dxfId="39" priority="56" stopIfTrue="1"/>
  </conditionalFormatting>
  <conditionalFormatting sqref="N65">
    <cfRule type="duplicateValues" dxfId="38" priority="40" stopIfTrue="1"/>
    <cfRule type="duplicateValues" dxfId="37" priority="39"/>
    <cfRule type="duplicateValues" dxfId="36" priority="41" stopIfTrue="1"/>
  </conditionalFormatting>
  <conditionalFormatting sqref="N66 N68:N69">
    <cfRule type="duplicateValues" dxfId="35" priority="35" stopIfTrue="1"/>
    <cfRule type="duplicateValues" dxfId="34" priority="34" stopIfTrue="1"/>
    <cfRule type="duplicateValues" dxfId="33" priority="33"/>
  </conditionalFormatting>
  <conditionalFormatting sqref="N67">
    <cfRule type="duplicateValues" dxfId="32" priority="69"/>
    <cfRule type="duplicateValues" dxfId="31" priority="70" stopIfTrue="1"/>
    <cfRule type="duplicateValues" dxfId="30" priority="71" stopIfTrue="1"/>
    <cfRule type="duplicateValues" dxfId="29" priority="72" stopIfTrue="1"/>
  </conditionalFormatting>
  <conditionalFormatting sqref="N70">
    <cfRule type="duplicateValues" dxfId="28" priority="15" stopIfTrue="1"/>
    <cfRule type="duplicateValues" dxfId="27" priority="14"/>
    <cfRule type="duplicateValues" dxfId="26" priority="16" stopIfTrue="1"/>
    <cfRule type="duplicateValues" dxfId="25" priority="17" stopIfTrue="1"/>
  </conditionalFormatting>
  <conditionalFormatting sqref="N71">
    <cfRule type="duplicateValues" dxfId="24" priority="10"/>
    <cfRule type="duplicateValues" dxfId="23" priority="11" stopIfTrue="1"/>
    <cfRule type="duplicateValues" dxfId="22" priority="13" stopIfTrue="1"/>
    <cfRule type="duplicateValues" dxfId="21" priority="12" stopIfTrue="1"/>
  </conditionalFormatting>
  <conditionalFormatting sqref="N72">
    <cfRule type="duplicateValues" dxfId="20" priority="90" stopIfTrue="1"/>
    <cfRule type="duplicateValues" dxfId="19" priority="91"/>
    <cfRule type="duplicateValues" dxfId="18" priority="89" stopIfTrue="1"/>
  </conditionalFormatting>
  <conditionalFormatting sqref="N73:N74">
    <cfRule type="duplicateValues" dxfId="17" priority="19" stopIfTrue="1"/>
    <cfRule type="duplicateValues" dxfId="16" priority="18" stopIfTrue="1"/>
    <cfRule type="duplicateValues" dxfId="15" priority="20"/>
  </conditionalFormatting>
  <conditionalFormatting sqref="N75">
    <cfRule type="duplicateValues" dxfId="14" priority="95"/>
    <cfRule type="duplicateValues" dxfId="13" priority="96" stopIfTrue="1"/>
    <cfRule type="duplicateValues" dxfId="12" priority="97" stopIfTrue="1"/>
  </conditionalFormatting>
  <conditionalFormatting sqref="N76:N77">
    <cfRule type="duplicateValues" dxfId="11" priority="30"/>
    <cfRule type="duplicateValues" dxfId="10" priority="31" stopIfTrue="1"/>
    <cfRule type="duplicateValues" dxfId="9" priority="32" stopIfTrue="1"/>
  </conditionalFormatting>
  <conditionalFormatting sqref="N78:N88">
    <cfRule type="duplicateValues" dxfId="8" priority="28" stopIfTrue="1"/>
    <cfRule type="duplicateValues" dxfId="7" priority="29" stopIfTrue="1"/>
    <cfRule type="duplicateValues" dxfId="6" priority="27"/>
  </conditionalFormatting>
  <conditionalFormatting sqref="N89">
    <cfRule type="duplicateValues" dxfId="5" priority="59" stopIfTrue="1"/>
    <cfRule type="duplicateValues" dxfId="4" priority="57"/>
    <cfRule type="duplicateValues" dxfId="3" priority="58" stopIfTrue="1"/>
  </conditionalFormatting>
  <conditionalFormatting sqref="N196">
    <cfRule type="duplicateValues" dxfId="2" priority="3"/>
    <cfRule type="duplicateValues" dxfId="1" priority="1" stopIfTrue="1"/>
    <cfRule type="duplicateValues" dxfId="0" priority="2" stopIfTrue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0" fitToHeight="8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Inventario JULIO 2024 </vt:lpstr>
      <vt:lpstr>' Inventario JULIO 2024 '!Print_Area</vt:lpstr>
      <vt:lpstr>' Inventario JULIO 2024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CONTABILIDAD</dc:creator>
  <cp:keywords/>
  <dc:description/>
  <cp:lastModifiedBy>Oficina Acceso a la Información</cp:lastModifiedBy>
  <cp:revision/>
  <cp:lastPrinted>2024-10-11T18:28:57Z</cp:lastPrinted>
  <dcterms:created xsi:type="dcterms:W3CDTF">2022-07-13T17:05:58Z</dcterms:created>
  <dcterms:modified xsi:type="dcterms:W3CDTF">2024-10-14T16:47:20Z</dcterms:modified>
  <cp:category/>
  <cp:contentStatus/>
</cp:coreProperties>
</file>